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800" windowHeight="11865" activeTab="2"/>
  </bookViews>
  <sheets>
    <sheet name="SAŽETAK" sheetId="2" r:id="rId1"/>
    <sheet name="OPĆI DIO-PRIHODI I PRIMICI" sheetId="4" r:id="rId2"/>
    <sheet name="POSEBNI DIO" sheetId="1" r:id="rId3"/>
  </sheets>
  <calcPr calcId="145621"/>
</workbook>
</file>

<file path=xl/calcChain.xml><?xml version="1.0" encoding="utf-8"?>
<calcChain xmlns="http://schemas.openxmlformats.org/spreadsheetml/2006/main">
  <c r="F37" i="2" l="1"/>
  <c r="E37" i="2"/>
  <c r="D37" i="2"/>
  <c r="C37" i="2"/>
  <c r="B37" i="2"/>
  <c r="D33" i="2"/>
  <c r="C33" i="2"/>
  <c r="B33" i="2"/>
  <c r="D21" i="2" l="1"/>
  <c r="C21" i="2"/>
  <c r="B21" i="2"/>
  <c r="D17" i="2" l="1"/>
  <c r="C17" i="2"/>
  <c r="B17" i="2"/>
  <c r="F16" i="2"/>
  <c r="E16" i="2"/>
  <c r="E161" i="1" l="1"/>
  <c r="E160" i="1"/>
  <c r="D160" i="1"/>
  <c r="D161" i="1" s="1"/>
  <c r="C160" i="1"/>
  <c r="C161" i="1" s="1"/>
  <c r="F159" i="1"/>
  <c r="F167" i="1"/>
  <c r="G167" i="1"/>
  <c r="C168" i="1"/>
  <c r="D168" i="1"/>
  <c r="E168" i="1"/>
  <c r="F168" i="1" l="1"/>
  <c r="G168" i="1"/>
  <c r="F160" i="1"/>
  <c r="G68" i="1"/>
  <c r="G47" i="1"/>
  <c r="G46" i="1"/>
  <c r="G45" i="1"/>
  <c r="G230" i="1" l="1"/>
  <c r="E218" i="1"/>
  <c r="D218" i="1"/>
  <c r="C218" i="1"/>
  <c r="G217" i="1"/>
  <c r="G215" i="1"/>
  <c r="E204" i="1"/>
  <c r="D204" i="1"/>
  <c r="C204" i="1"/>
  <c r="F202" i="1"/>
  <c r="E197" i="1"/>
  <c r="D197" i="1"/>
  <c r="C197" i="1"/>
  <c r="G197" i="1"/>
  <c r="F196" i="1"/>
  <c r="F195" i="1"/>
  <c r="E190" i="1"/>
  <c r="D190" i="1"/>
  <c r="D206" i="1" s="1"/>
  <c r="C190" i="1"/>
  <c r="C206" i="1" s="1"/>
  <c r="F189" i="1"/>
  <c r="F188" i="1"/>
  <c r="F187" i="1"/>
  <c r="F186" i="1"/>
  <c r="G152" i="1"/>
  <c r="F152" i="1"/>
  <c r="G150" i="1"/>
  <c r="F150" i="1"/>
  <c r="G149" i="1"/>
  <c r="G148" i="1"/>
  <c r="F148" i="1"/>
  <c r="G147" i="1"/>
  <c r="G146" i="1"/>
  <c r="F146" i="1"/>
  <c r="E153" i="1"/>
  <c r="C153" i="1"/>
  <c r="F151" i="1"/>
  <c r="G151" i="1"/>
  <c r="F130" i="1"/>
  <c r="E131" i="1"/>
  <c r="D131" i="1"/>
  <c r="C131" i="1"/>
  <c r="G130" i="1"/>
  <c r="F139" i="1"/>
  <c r="G139" i="1"/>
  <c r="E125" i="1"/>
  <c r="D125" i="1"/>
  <c r="C125" i="1"/>
  <c r="G113" i="1"/>
  <c r="C106" i="1"/>
  <c r="E106" i="1"/>
  <c r="D106" i="1"/>
  <c r="C27" i="1"/>
  <c r="F206" i="1" l="1"/>
  <c r="F204" i="1"/>
  <c r="F197" i="1"/>
  <c r="F190" i="1"/>
  <c r="F125" i="1"/>
  <c r="F131" i="1"/>
  <c r="G131" i="1"/>
  <c r="E27" i="1"/>
  <c r="D27" i="1"/>
  <c r="G26" i="1"/>
  <c r="F26" i="1"/>
  <c r="F29" i="4"/>
  <c r="F28" i="4" s="1"/>
  <c r="F20" i="4"/>
  <c r="F19" i="4" s="1"/>
  <c r="F9" i="4"/>
  <c r="D9" i="4"/>
  <c r="D29" i="4"/>
  <c r="D28" i="4" s="1"/>
  <c r="D27" i="4" s="1"/>
  <c r="E29" i="4"/>
  <c r="E28" i="4" s="1"/>
  <c r="E27" i="4" s="1"/>
  <c r="E19" i="4"/>
  <c r="E16" i="4"/>
  <c r="E8" i="4"/>
  <c r="E9" i="4"/>
  <c r="D6" i="4"/>
  <c r="G28" i="4" l="1"/>
  <c r="G29" i="4" s="1"/>
  <c r="G30" i="4" s="1"/>
  <c r="G31" i="4" s="1"/>
  <c r="H28" i="4"/>
  <c r="H29" i="4" s="1"/>
  <c r="H30" i="4" s="1"/>
  <c r="H31" i="4" s="1"/>
  <c r="F27" i="4"/>
  <c r="C242" i="1"/>
  <c r="G27" i="4" l="1"/>
  <c r="H27" i="4"/>
  <c r="H21" i="4" l="1"/>
  <c r="G21" i="4"/>
  <c r="F33" i="2"/>
  <c r="E33" i="2"/>
  <c r="C30" i="2"/>
  <c r="D30" i="2"/>
  <c r="F30" i="2" l="1"/>
  <c r="D242" i="1"/>
  <c r="E242" i="1"/>
  <c r="D232" i="1"/>
  <c r="E232" i="1"/>
  <c r="D224" i="1"/>
  <c r="E224" i="1"/>
  <c r="C224" i="1"/>
  <c r="F214" i="1"/>
  <c r="G232" i="1" l="1"/>
  <c r="E244" i="1"/>
  <c r="D244" i="1"/>
  <c r="G218" i="1"/>
  <c r="F218" i="1"/>
  <c r="H10" i="4"/>
  <c r="H11" i="4"/>
  <c r="H12" i="4"/>
  <c r="H18" i="4"/>
  <c r="H19" i="4"/>
  <c r="H20" i="4"/>
  <c r="H25" i="4"/>
  <c r="G10" i="4"/>
  <c r="G11" i="4"/>
  <c r="G12" i="4"/>
  <c r="G15" i="4"/>
  <c r="G18" i="4"/>
  <c r="G20" i="4"/>
  <c r="G25" i="4"/>
  <c r="G26" i="4"/>
  <c r="G94" i="1" l="1"/>
  <c r="G95" i="1"/>
  <c r="D99" i="1"/>
  <c r="E99" i="1"/>
  <c r="C99" i="1"/>
  <c r="E77" i="1"/>
  <c r="D77" i="1"/>
  <c r="E85" i="1"/>
  <c r="D85" i="1"/>
  <c r="C85" i="1"/>
  <c r="F84" i="1"/>
  <c r="G99" i="1" l="1"/>
  <c r="F85" i="1"/>
  <c r="E24" i="4" l="1"/>
  <c r="E23" i="4" s="1"/>
  <c r="E6" i="4" s="1"/>
  <c r="G19" i="4"/>
  <c r="F17" i="4" l="1"/>
  <c r="F24" i="4"/>
  <c r="F13" i="4"/>
  <c r="H17" i="4" l="1"/>
  <c r="G17" i="4"/>
  <c r="F8" i="4"/>
  <c r="H9" i="4"/>
  <c r="G9" i="4"/>
  <c r="F16" i="4"/>
  <c r="G13" i="4"/>
  <c r="F23" i="4"/>
  <c r="G24" i="4"/>
  <c r="H24" i="4"/>
  <c r="H16" i="4" l="1"/>
  <c r="G16" i="4"/>
  <c r="H23" i="4"/>
  <c r="G23" i="4"/>
  <c r="H8" i="4"/>
  <c r="G8" i="4"/>
  <c r="F7" i="4"/>
  <c r="H7" i="4" l="1"/>
  <c r="G7" i="4"/>
  <c r="F6" i="4"/>
  <c r="B30" i="2"/>
  <c r="E30" i="2" s="1"/>
  <c r="H6" i="4" l="1"/>
  <c r="G6" i="4"/>
  <c r="F19" i="2"/>
  <c r="E21" i="2"/>
  <c r="E19" i="2"/>
  <c r="F21" i="2"/>
  <c r="F17" i="2" l="1"/>
  <c r="F15" i="2"/>
  <c r="E15" i="2"/>
  <c r="E17" i="2" l="1"/>
  <c r="F56" i="1" l="1"/>
  <c r="F57" i="1"/>
  <c r="F58" i="1"/>
  <c r="F59" i="1"/>
  <c r="F55" i="1"/>
  <c r="F239" i="1"/>
  <c r="F237" i="1"/>
  <c r="F223" i="1"/>
  <c r="F212" i="1"/>
  <c r="F122" i="1"/>
  <c r="F121" i="1"/>
  <c r="F112" i="1"/>
  <c r="F94" i="1"/>
  <c r="F95" i="1"/>
  <c r="F92" i="1"/>
  <c r="F76" i="1"/>
  <c r="F68" i="1"/>
  <c r="F46" i="1"/>
  <c r="F47" i="1"/>
  <c r="F45" i="1"/>
  <c r="F35" i="1"/>
  <c r="F9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9" i="1"/>
  <c r="C232" i="1" l="1"/>
  <c r="C244" i="1" s="1"/>
  <c r="C115" i="1"/>
  <c r="C133" i="1" s="1"/>
  <c r="C60" i="1"/>
  <c r="C140" i="1"/>
  <c r="G224" i="1" l="1"/>
  <c r="F224" i="1"/>
  <c r="C77" i="1"/>
  <c r="C69" i="1"/>
  <c r="C48" i="1"/>
  <c r="C36" i="1"/>
  <c r="C38" i="1" s="1"/>
  <c r="C62" i="1" l="1"/>
  <c r="C4" i="1"/>
  <c r="E115" i="1"/>
  <c r="E133" i="1" s="1"/>
  <c r="D115" i="1"/>
  <c r="D133" i="1" s="1"/>
  <c r="G111" i="1"/>
  <c r="G240" i="1"/>
  <c r="G241" i="1"/>
  <c r="G212" i="1"/>
  <c r="G223" i="1"/>
  <c r="C246" i="1" l="1"/>
  <c r="F133" i="1"/>
  <c r="G133" i="1"/>
  <c r="G115" i="1"/>
  <c r="F115" i="1"/>
  <c r="F242" i="1"/>
  <c r="G242" i="1"/>
  <c r="G106" i="1"/>
  <c r="F77" i="1" l="1"/>
  <c r="E48" i="1"/>
  <c r="D48" i="1"/>
  <c r="E36" i="1"/>
  <c r="D36" i="1"/>
  <c r="D38" i="1" s="1"/>
  <c r="E69" i="1"/>
  <c r="D69" i="1"/>
  <c r="F153" i="1"/>
  <c r="D153" i="1"/>
  <c r="E140" i="1"/>
  <c r="F140" i="1" s="1"/>
  <c r="D140" i="1"/>
  <c r="G239" i="1"/>
  <c r="G237" i="1"/>
  <c r="G231" i="1"/>
  <c r="G229" i="1"/>
  <c r="E62" i="1" l="1"/>
  <c r="D62" i="1"/>
  <c r="G69" i="1"/>
  <c r="F48" i="1"/>
  <c r="G48" i="1"/>
  <c r="F36" i="1"/>
  <c r="E38" i="1"/>
  <c r="F69" i="1"/>
  <c r="F161" i="1"/>
  <c r="G153" i="1"/>
  <c r="G140" i="1"/>
  <c r="F38" i="1" l="1"/>
  <c r="G56" i="1"/>
  <c r="G57" i="1"/>
  <c r="G58" i="1"/>
  <c r="G59" i="1"/>
  <c r="G55" i="1"/>
  <c r="G114" i="1"/>
  <c r="G121" i="1"/>
  <c r="G112" i="1"/>
  <c r="G105" i="1"/>
  <c r="G92" i="1"/>
  <c r="G19" i="1"/>
  <c r="G125" i="1" l="1"/>
  <c r="G25" i="1"/>
  <c r="G24" i="1"/>
  <c r="G23" i="1"/>
  <c r="G22" i="1"/>
  <c r="G10" i="1"/>
  <c r="G11" i="1"/>
  <c r="G12" i="1"/>
  <c r="G13" i="1"/>
  <c r="G14" i="1"/>
  <c r="G15" i="1"/>
  <c r="G16" i="1"/>
  <c r="G17" i="1"/>
  <c r="G18" i="1"/>
  <c r="G20" i="1"/>
  <c r="G21" i="1"/>
  <c r="G9" i="1"/>
  <c r="F27" i="1" l="1"/>
  <c r="G27" i="1"/>
  <c r="E179" i="1"/>
  <c r="D179" i="1"/>
  <c r="G62" i="1" l="1"/>
  <c r="F62" i="1"/>
  <c r="E60" i="1"/>
  <c r="E4" i="1" s="1"/>
  <c r="E246" i="1" s="1"/>
  <c r="D60" i="1"/>
  <c r="D4" i="1" s="1"/>
  <c r="D246" i="1" s="1"/>
  <c r="G246" i="1" l="1"/>
  <c r="F246" i="1"/>
  <c r="F60" i="1"/>
  <c r="G60" i="1"/>
  <c r="F244" i="1" l="1"/>
  <c r="G244" i="1"/>
</calcChain>
</file>

<file path=xl/sharedStrings.xml><?xml version="1.0" encoding="utf-8"?>
<sst xmlns="http://schemas.openxmlformats.org/spreadsheetml/2006/main" count="400" uniqueCount="168">
  <si>
    <t>Naziv računa</t>
  </si>
  <si>
    <t>Račun rashoda/ izdatka</t>
  </si>
  <si>
    <t>Izvor financiranja: F.P i dod. udio u por. na dohodak</t>
  </si>
  <si>
    <t>Službena putovanja</t>
  </si>
  <si>
    <t>Materijal i sirovine</t>
  </si>
  <si>
    <t>El. energija</t>
  </si>
  <si>
    <t>Sitni inventar</t>
  </si>
  <si>
    <t>Usluge telefona, pošte i prijevoza</t>
  </si>
  <si>
    <t>Komunalne usluge</t>
  </si>
  <si>
    <t>Zdravstvene i veterinarske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</si>
  <si>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</si>
  <si>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</si>
  <si>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</si>
  <si>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</si>
  <si>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</si>
  <si>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</si>
  <si>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</si>
  <si>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</si>
  <si>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</si>
  <si>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</si>
  <si>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</si>
  <si>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</si>
  <si>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</si>
  <si>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</si>
  <si>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</si>
  <si>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T4301-67</t>
  </si>
  <si>
    <t>Projekt Pomoćnici u nastavi</t>
  </si>
  <si>
    <t>Plaće za redovan rad</t>
  </si>
  <si>
    <t>Doprinosi za obvezno zdravstveno osiguranje</t>
  </si>
  <si>
    <t>Naknada za prijevoz</t>
  </si>
  <si>
    <t>Plaće</t>
  </si>
  <si>
    <t>Doprinosi na plaće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</si>
  <si>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</si>
  <si>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</si>
  <si>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</si>
  <si>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</si>
  <si>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</si>
  <si>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</si>
  <si>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Javne potrebe u prosvjeti</t>
  </si>
  <si>
    <t>Izvor financiranja: Predfinanciranje iz Županije</t>
  </si>
  <si>
    <t>T4306-03</t>
  </si>
  <si>
    <t>Prihodi od pruženih usluga</t>
  </si>
  <si>
    <t>Pomoći proračunskim korisnicima iz proračuna koji im nije nadležan</t>
  </si>
  <si>
    <t>Intelektualne usluge</t>
  </si>
  <si>
    <t>Uredski materijal</t>
  </si>
  <si>
    <t xml:space="preserve">Izvor financiranja: Pomoći iz inozemstva </t>
  </si>
  <si>
    <t>Izvorni plan 2022.</t>
  </si>
  <si>
    <t xml:space="preserve">Izvršenje 2022.                </t>
  </si>
  <si>
    <t>Djelatnost osnovnih škola</t>
  </si>
  <si>
    <t>Prijevoz učenika osnovnih škola</t>
  </si>
  <si>
    <t>Labaratorijske usluge</t>
  </si>
  <si>
    <t>Izvor financiranja: Proračun JLS</t>
  </si>
  <si>
    <t>Dodatna ulaganja na građevinskim objektima</t>
  </si>
  <si>
    <t xml:space="preserve">Doprinosi na plaće </t>
  </si>
  <si>
    <t>A2203-27</t>
  </si>
  <si>
    <t>Udžbenici</t>
  </si>
  <si>
    <t>A2203-06</t>
  </si>
  <si>
    <t>Školska kuhinja i kantina</t>
  </si>
  <si>
    <t>Izvor financiranja: Višak /manjak prihoda korisnici</t>
  </si>
  <si>
    <t>A2203-01</t>
  </si>
  <si>
    <t>A2203-04</t>
  </si>
  <si>
    <t>A2202-01</t>
  </si>
  <si>
    <t>K2202-02</t>
  </si>
  <si>
    <t>Nabava proizvedene dugotrajne imovine</t>
  </si>
  <si>
    <t>Izvor financiranja: F.P. i dod. udio u por.na dohodak</t>
  </si>
  <si>
    <t>A2202-04</t>
  </si>
  <si>
    <t>T2202-03</t>
  </si>
  <si>
    <t>Hitne intervencije u osnovnim školama</t>
  </si>
  <si>
    <t>T2203-02</t>
  </si>
  <si>
    <t>Projektna dokumentacija- Javne potrebe</t>
  </si>
  <si>
    <t>Izvor financiranja: Prihodi za posebne namjene</t>
  </si>
  <si>
    <t>Nadzori nad izvođenjem radova</t>
  </si>
  <si>
    <t>Troškovi sudskih postupaka</t>
  </si>
  <si>
    <t>Plaće po sudskim presudama</t>
  </si>
  <si>
    <t xml:space="preserve">Izvršenje 2021.                </t>
  </si>
  <si>
    <t>Prijevoz na posao i s posla</t>
  </si>
  <si>
    <t>Indeks (5=3/2*100)</t>
  </si>
  <si>
    <t>Indeks (4=3/1*100)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</si>
  <si>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</si>
  <si>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</si>
  <si>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</si>
  <si>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</si>
  <si>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</si>
  <si>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</si>
  <si>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</si>
  <si>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</si>
  <si>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</si>
  <si>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</si>
  <si>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</si>
  <si>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</si>
  <si>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</si>
  <si>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</si>
  <si>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</si>
  <si>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Konto/Pozicija</t>
  </si>
  <si>
    <t>Opis</t>
  </si>
  <si>
    <t>Izvršenje                            2021.</t>
  </si>
  <si>
    <t>Tekući plan 
za 2022.</t>
  </si>
  <si>
    <t>Izvršenje
     2022.</t>
  </si>
  <si>
    <t>Pomoći iz inozemstva i subjekata unutar općeg proračuna</t>
  </si>
  <si>
    <t>Tekuće pomoći iz proračunskim korisnicima iz proračuna koji im nije nadležan</t>
  </si>
  <si>
    <t>Tekuće pomoći iz državnog proračuna pror.korisnicima koji im nije nadležan</t>
  </si>
  <si>
    <t>Tekuće pomoći proračunskim korisnicima iz općinskog proračuna</t>
  </si>
  <si>
    <t>Kapitalne pomoći iz proračuna koji im nije nadležan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</si>
  <si>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</si>
  <si>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</si>
  <si>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</si>
  <si>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Prihodi od upravnih i administrativnih pristojbi, 
pristojbi po posebnim propisima i naknada</t>
  </si>
  <si>
    <t>Prihodi po posebnim propisima</t>
  </si>
  <si>
    <t>Ostali nespomenuti prihodi</t>
  </si>
  <si>
    <t>Prihodi od prodaje proizvodai robe te pruženih usluga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</si>
  <si>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</si>
  <si>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</si>
  <si>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</si>
  <si>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Prihodi iz nadležnog proračuna za financiranje
rashoda za nabavu nefinancijske imovine</t>
  </si>
  <si>
    <t>Indeks                 (3/1)*100</t>
  </si>
  <si>
    <t>Indeks (3/2)*100</t>
  </si>
  <si>
    <t>T2203-03</t>
  </si>
  <si>
    <t>Kapitalna ulaganja u osnovnim školama</t>
  </si>
  <si>
    <t>Kapitalna ulaganja OŠ</t>
  </si>
  <si>
    <t xml:space="preserve">
OPĆI DIO - PRIHODI I PRIMICI</t>
  </si>
  <si>
    <t>Donacije od pravnih i fizičkih osoba izvan opće države</t>
  </si>
  <si>
    <t xml:space="preserve">IZVJEŠTAJ O IZVRŠENJU FINANCIJSKOG PLANA ZA 2022. GODINU 
PO PROGRAMSKOJ I  EKONOMSKOJ KLASIFIKACIJI I IZVORIMA FINANCIRANJA </t>
  </si>
  <si>
    <t>OSNOVNA ŠKOLA BRAĆA RIBAR</t>
  </si>
  <si>
    <t>23242 Posedarje</t>
  </si>
  <si>
    <t>OIB: 63359283065</t>
  </si>
  <si>
    <t>Športska 3</t>
  </si>
  <si>
    <t xml:space="preserve"> IZVJEŠTAJ O IZVRŠENJU FINANCIJSKOG PLANA OSNOVNE ŠKOLE BRAĆA RIBAR ZA RAZDOBLJE OD 01.01.-31.12.2022.</t>
  </si>
  <si>
    <t>Klasa: 400-02/23-01/01</t>
  </si>
  <si>
    <t>Ur. broj: 2198-1-23-23-01</t>
  </si>
  <si>
    <t>Posedarje, 27.03.2023.</t>
  </si>
  <si>
    <t>Prihodi od prodaje proizvoda i robe te pruženih usluga, prihodi od donacija</t>
  </si>
  <si>
    <t>Prihodi od prodaje proizvedene dugotrajne imovine</t>
  </si>
  <si>
    <t>Prihodi od prodaje građevinskih objekata</t>
  </si>
  <si>
    <t>Stambeni objekti</t>
  </si>
  <si>
    <t>Stambeni objekti za zaposlene</t>
  </si>
  <si>
    <t>Motorni benzin i dizel gorivo</t>
  </si>
  <si>
    <t>Bankarske usluge i usluge platnog prometa</t>
  </si>
  <si>
    <t>Materijal i dijelovi za tekuće i inv. Održavanje</t>
  </si>
  <si>
    <t>Usluge tekućeg i investicijskog održavanja</t>
  </si>
  <si>
    <t>Osnovno školstvo-standard</t>
  </si>
  <si>
    <t>Osnovno školstvo-iznad standarda</t>
  </si>
  <si>
    <t>Ostale naknade troškova zaposlenima</t>
  </si>
  <si>
    <t>Laboratorijske usluge</t>
  </si>
  <si>
    <t>Sportska i glazbena oprema</t>
  </si>
  <si>
    <t>Uređaji, strojevi i opr. za ostale namjene</t>
  </si>
  <si>
    <t>Izvor financiranja: Prihodi od prodaje nefinacijske imovine</t>
  </si>
  <si>
    <t>Službena zaštitna i radna odjeća</t>
  </si>
  <si>
    <t>Zdravstvene usluge</t>
  </si>
  <si>
    <t>Ostali nespom. rashodi poslovanja</t>
  </si>
  <si>
    <t>T4302-25</t>
  </si>
  <si>
    <t>Inkluzija - korak bliže društvu bez prepreka 2020/2021</t>
  </si>
  <si>
    <t>Doprinos za plaće MZO</t>
  </si>
  <si>
    <t>Plaće za redovan rad EU</t>
  </si>
  <si>
    <t>Plaće za redovan rad MZO</t>
  </si>
  <si>
    <t>Doprinosi za plaće EU</t>
  </si>
  <si>
    <t>Inkluzija - korak bliže društvu bez prepreka 2021/2022</t>
  </si>
  <si>
    <t>Doprinosi za plaće OZO</t>
  </si>
  <si>
    <t>Plaće za redovan rad MZO 2022/2023</t>
  </si>
  <si>
    <t>Doprinosi za plaće OZO-EU</t>
  </si>
  <si>
    <t>Doprinosi na plaće-EU 2022/2023</t>
  </si>
  <si>
    <t>Doprinosi za palće OZO-EU</t>
  </si>
  <si>
    <t>Plaće za redovan rad-MZO</t>
  </si>
  <si>
    <t>Doprinos za plaće OZO-MZO</t>
  </si>
  <si>
    <t>Plaće za redovan rad EU 2022/2023</t>
  </si>
  <si>
    <t>Ostali rashodi za zaposlene 2022/2023</t>
  </si>
  <si>
    <t>Doprinosi na plaće - EU 2022/2023</t>
  </si>
  <si>
    <t>A2203-14</t>
  </si>
  <si>
    <t>Natjecanja i smotre u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</si>
</sst>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name val="Times New Roman"/>
      <family val="1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"/>
      <family val="1"/>
      <charset val="238"/>
    </font>
    <font>
      <b/>
      <i/>
      <sz val="14"/>
      <color theme="1"/>
      <name val="Times New Roman"/>
      <family val="1"/>
    </font>
    <font>
      <b/>
      <i/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</cellStyleXfs>
  <cellXfs count="153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7" fillId="0" borderId="2" xfId="2" quotePrefix="1" applyNumberFormat="1" applyFont="1" applyBorder="1" applyAlignment="1">
      <alignment horizontal="left"/>
    </xf>
    <xf numFmtId="0" fontId="7" fillId="0" borderId="2" xfId="2" applyNumberFormat="1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4" fontId="13" fillId="0" borderId="0" xfId="0" applyNumberFormat="1" applyFont="1" applyBorder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0" fillId="2" borderId="1" xfId="1" applyFont="1" applyAlignment="1">
      <alignment horizontal="left"/>
    </xf>
    <xf numFmtId="0" fontId="10" fillId="2" borderId="1" xfId="1" applyFont="1"/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" xfId="0" applyBorder="1"/>
    <xf numFmtId="4" fontId="14" fillId="0" borderId="2" xfId="0" applyNumberFormat="1" applyFont="1" applyBorder="1"/>
    <xf numFmtId="0" fontId="14" fillId="0" borderId="2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 wrapText="1"/>
    </xf>
    <xf numFmtId="0" fontId="16" fillId="0" borderId="2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vertical="center"/>
    </xf>
    <xf numFmtId="0" fontId="17" fillId="0" borderId="0" xfId="0" applyFont="1"/>
    <xf numFmtId="0" fontId="13" fillId="0" borderId="2" xfId="0" applyFont="1" applyBorder="1" applyAlignment="1">
      <alignment wrapText="1"/>
    </xf>
    <xf numFmtId="0" fontId="11" fillId="0" borderId="2" xfId="0" applyFont="1" applyBorder="1"/>
    <xf numFmtId="0" fontId="15" fillId="0" borderId="2" xfId="2" applyNumberFormat="1" applyFont="1" applyBorder="1" applyAlignment="1">
      <alignment vertical="center" wrapText="1"/>
    </xf>
    <xf numFmtId="0" fontId="15" fillId="0" borderId="2" xfId="2" applyNumberFormat="1" applyFont="1" applyBorder="1" applyAlignment="1">
      <alignment vertical="center"/>
    </xf>
    <xf numFmtId="4" fontId="18" fillId="0" borderId="2" xfId="2" quotePrefix="1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7" fillId="0" borderId="2" xfId="2" applyNumberFormat="1" applyFont="1" applyBorder="1" applyAlignment="1">
      <alignment horizontal="right" vertical="center" wrapText="1"/>
    </xf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3" fontId="15" fillId="0" borderId="2" xfId="2" quotePrefix="1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7" fillId="0" borderId="2" xfId="2" applyNumberFormat="1" applyFont="1" applyBorder="1" applyAlignment="1">
      <alignment horizontal="left" vertical="center" wrapText="1"/>
    </xf>
    <xf numFmtId="0" fontId="13" fillId="0" borderId="0" xfId="0" applyFont="1"/>
    <xf numFmtId="4" fontId="13" fillId="0" borderId="0" xfId="0" applyNumberFormat="1" applyFont="1"/>
    <xf numFmtId="4" fontId="13" fillId="4" borderId="2" xfId="0" applyNumberFormat="1" applyFont="1" applyFill="1" applyBorder="1"/>
    <xf numFmtId="4" fontId="13" fillId="4" borderId="2" xfId="0" applyNumberFormat="1" applyFont="1" applyFill="1" applyBorder="1" applyAlignment="1">
      <alignment horizontal="center"/>
    </xf>
    <xf numFmtId="4" fontId="4" fillId="2" borderId="1" xfId="1" applyNumberFormat="1" applyFont="1" applyAlignment="1">
      <alignment horizontal="left" vertical="center"/>
    </xf>
    <xf numFmtId="4" fontId="9" fillId="0" borderId="0" xfId="2" applyNumberFormat="1" applyFont="1" applyBorder="1" applyAlignment="1">
      <alignment horizontal="left" wrapText="1"/>
    </xf>
    <xf numFmtId="4" fontId="8" fillId="0" borderId="2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vertical="center"/>
    </xf>
    <xf numFmtId="4" fontId="0" fillId="0" borderId="0" xfId="0" applyNumberFormat="1" applyFill="1" applyBorder="1"/>
    <xf numFmtId="4" fontId="10" fillId="2" borderId="1" xfId="1" applyNumberFormat="1" applyFont="1"/>
    <xf numFmtId="4" fontId="13" fillId="0" borderId="2" xfId="0" applyNumberFormat="1" applyFont="1" applyBorder="1" applyAlignment="1">
      <alignment wrapText="1"/>
    </xf>
    <xf numFmtId="4" fontId="11" fillId="0" borderId="0" xfId="0" applyNumberFormat="1" applyFont="1" applyBorder="1"/>
    <xf numFmtId="49" fontId="15" fillId="0" borderId="2" xfId="2" applyNumberFormat="1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right" vertical="center" wrapText="1"/>
    </xf>
    <xf numFmtId="4" fontId="13" fillId="4" borderId="2" xfId="0" applyNumberFormat="1" applyFont="1" applyFill="1" applyBorder="1" applyAlignment="1">
      <alignment horizontal="right"/>
    </xf>
    <xf numFmtId="4" fontId="14" fillId="4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9" fontId="15" fillId="0" borderId="2" xfId="2" applyNumberFormat="1" applyFont="1" applyBorder="1" applyAlignment="1">
      <alignment horizontal="center" vertical="center" wrapText="1"/>
    </xf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5" xfId="0" applyFont="1" applyBorder="1"/>
    <xf numFmtId="4" fontId="14" fillId="0" borderId="5" xfId="0" applyNumberFormat="1" applyFont="1" applyBorder="1"/>
    <xf numFmtId="0" fontId="12" fillId="0" borderId="0" xfId="0" applyFont="1"/>
    <xf numFmtId="0" fontId="19" fillId="0" borderId="0" xfId="0" applyFont="1"/>
    <xf numFmtId="4" fontId="14" fillId="0" borderId="2" xfId="0" applyNumberFormat="1" applyFont="1" applyBorder="1" applyAlignment="1">
      <alignment wrapText="1"/>
    </xf>
    <xf numFmtId="4" fontId="20" fillId="0" borderId="2" xfId="0" applyNumberFormat="1" applyFont="1" applyBorder="1"/>
    <xf numFmtId="4" fontId="13" fillId="0" borderId="6" xfId="0" applyNumberFormat="1" applyFont="1" applyBorder="1"/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/>
    <xf numFmtId="4" fontId="12" fillId="0" borderId="6" xfId="0" applyNumberFormat="1" applyFont="1" applyBorder="1"/>
    <xf numFmtId="4" fontId="12" fillId="0" borderId="2" xfId="0" applyNumberFormat="1" applyFont="1" applyBorder="1"/>
    <xf numFmtId="0" fontId="12" fillId="0" borderId="6" xfId="0" applyFont="1" applyBorder="1" applyAlignment="1">
      <alignment wrapText="1"/>
    </xf>
    <xf numFmtId="4" fontId="12" fillId="0" borderId="6" xfId="0" applyNumberFormat="1" applyFont="1" applyBorder="1" applyAlignment="1">
      <alignment wrapText="1"/>
    </xf>
    <xf numFmtId="4" fontId="19" fillId="0" borderId="6" xfId="0" applyNumberFormat="1" applyFont="1" applyBorder="1" applyAlignment="1">
      <alignment wrapText="1"/>
    </xf>
    <xf numFmtId="4" fontId="19" fillId="0" borderId="6" xfId="0" applyNumberFormat="1" applyFont="1" applyBorder="1"/>
    <xf numFmtId="0" fontId="12" fillId="0" borderId="2" xfId="0" applyFont="1" applyBorder="1"/>
    <xf numFmtId="0" fontId="19" fillId="0" borderId="2" xfId="0" applyFont="1" applyBorder="1"/>
    <xf numFmtId="4" fontId="19" fillId="0" borderId="2" xfId="0" applyNumberFormat="1" applyFont="1" applyBorder="1"/>
    <xf numFmtId="0" fontId="12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4" fontId="19" fillId="0" borderId="2" xfId="0" applyNumberFormat="1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4" fontId="7" fillId="0" borderId="0" xfId="2" applyNumberFormat="1" applyFont="1" applyBorder="1" applyAlignment="1">
      <alignment horizontal="right" vertical="center" wrapText="1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14" fillId="3" borderId="2" xfId="0" applyFont="1" applyFill="1" applyBorder="1"/>
    <xf numFmtId="4" fontId="8" fillId="3" borderId="2" xfId="2" applyNumberFormat="1" applyFont="1" applyFill="1" applyBorder="1" applyAlignment="1">
      <alignment horizontal="center" vertical="center" wrapText="1"/>
    </xf>
    <xf numFmtId="3" fontId="8" fillId="3" borderId="2" xfId="2" applyNumberFormat="1" applyFont="1" applyFill="1" applyBorder="1" applyAlignment="1">
      <alignment horizontal="center" vertical="center" wrapText="1"/>
    </xf>
    <xf numFmtId="4" fontId="8" fillId="3" borderId="2" xfId="2" quotePrefix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4" fontId="14" fillId="0" borderId="5" xfId="0" applyNumberFormat="1" applyFont="1" applyBorder="1" applyAlignment="1">
      <alignment wrapText="1"/>
    </xf>
    <xf numFmtId="0" fontId="6" fillId="0" borderId="0" xfId="3"/>
    <xf numFmtId="4" fontId="7" fillId="0" borderId="2" xfId="4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/>
    </xf>
    <xf numFmtId="4" fontId="11" fillId="2" borderId="1" xfId="1" applyNumberFormat="1" applyFont="1" applyBorder="1"/>
    <xf numFmtId="4" fontId="11" fillId="5" borderId="1" xfId="0" applyNumberFormat="1" applyFont="1" applyFill="1" applyBorder="1"/>
    <xf numFmtId="4" fontId="0" fillId="5" borderId="1" xfId="0" applyNumberFormat="1" applyFill="1" applyBorder="1"/>
    <xf numFmtId="4" fontId="11" fillId="5" borderId="1" xfId="1" applyNumberFormat="1" applyFont="1" applyFill="1" applyBorder="1"/>
    <xf numFmtId="4" fontId="10" fillId="5" borderId="1" xfId="1" applyNumberFormat="1" applyFont="1" applyFill="1" applyBorder="1"/>
    <xf numFmtId="0" fontId="21" fillId="6" borderId="0" xfId="0" applyFont="1" applyFill="1" applyBorder="1" applyAlignment="1">
      <alignment horizontal="left"/>
    </xf>
    <xf numFmtId="3" fontId="4" fillId="6" borderId="0" xfId="2" applyNumberFormat="1" applyFont="1" applyFill="1" applyAlignment="1">
      <alignment horizontal="center" vertical="center"/>
    </xf>
    <xf numFmtId="4" fontId="21" fillId="6" borderId="0" xfId="0" applyNumberFormat="1" applyFont="1" applyFill="1" applyBorder="1"/>
    <xf numFmtId="49" fontId="4" fillId="6" borderId="0" xfId="2" applyNumberFormat="1" applyFont="1" applyFill="1" applyAlignment="1">
      <alignment horizontal="center" vertical="center"/>
    </xf>
    <xf numFmtId="4" fontId="4" fillId="6" borderId="1" xfId="1" applyNumberFormat="1" applyFont="1" applyFill="1" applyAlignment="1">
      <alignment horizontal="right" vertical="center"/>
    </xf>
    <xf numFmtId="0" fontId="7" fillId="0" borderId="2" xfId="2" applyNumberFormat="1" applyFont="1" applyBorder="1" applyAlignment="1">
      <alignment horizontal="left" wrapText="1"/>
    </xf>
    <xf numFmtId="0" fontId="7" fillId="0" borderId="2" xfId="2" applyNumberFormat="1" applyFont="1" applyBorder="1" applyAlignment="1"/>
    <xf numFmtId="4" fontId="7" fillId="0" borderId="2" xfId="2" applyNumberFormat="1" applyFont="1" applyBorder="1" applyAlignment="1"/>
    <xf numFmtId="4" fontId="7" fillId="0" borderId="2" xfId="2" applyNumberFormat="1" applyFont="1" applyBorder="1" applyAlignment="1">
      <alignment wrapText="1"/>
    </xf>
    <xf numFmtId="4" fontId="8" fillId="0" borderId="2" xfId="2" applyNumberFormat="1" applyFont="1" applyBorder="1" applyAlignment="1">
      <alignment wrapText="1"/>
    </xf>
    <xf numFmtId="4" fontId="7" fillId="0" borderId="2" xfId="2" applyNumberFormat="1" applyFont="1" applyBorder="1" applyAlignment="1">
      <alignment horizontal="right" wrapText="1"/>
    </xf>
    <xf numFmtId="0" fontId="13" fillId="0" borderId="2" xfId="0" applyFont="1" applyBorder="1" applyAlignment="1"/>
    <xf numFmtId="4" fontId="7" fillId="0" borderId="2" xfId="2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/>
    </xf>
    <xf numFmtId="4" fontId="13" fillId="0" borderId="2" xfId="0" applyNumberFormat="1" applyFont="1" applyBorder="1" applyAlignment="1"/>
    <xf numFmtId="4" fontId="7" fillId="0" borderId="2" xfId="2" quotePrefix="1" applyNumberFormat="1" applyFont="1" applyBorder="1" applyAlignment="1">
      <alignment horizontal="center" wrapText="1"/>
    </xf>
    <xf numFmtId="4" fontId="7" fillId="0" borderId="2" xfId="2" applyNumberFormat="1" applyFont="1" applyBorder="1" applyAlignment="1">
      <alignment horizontal="right" vertical="center"/>
    </xf>
    <xf numFmtId="4" fontId="24" fillId="6" borderId="2" xfId="0" applyNumberFormat="1" applyFont="1" applyFill="1" applyBorder="1"/>
    <xf numFmtId="4" fontId="12" fillId="0" borderId="5" xfId="0" applyNumberFormat="1" applyFont="1" applyBorder="1"/>
    <xf numFmtId="4" fontId="19" fillId="0" borderId="5" xfId="0" applyNumberFormat="1" applyFont="1" applyBorder="1"/>
    <xf numFmtId="4" fontId="12" fillId="0" borderId="4" xfId="0" applyNumberFormat="1" applyFont="1" applyBorder="1"/>
    <xf numFmtId="0" fontId="1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3" fontId="9" fillId="0" borderId="3" xfId="2" applyNumberFormat="1" applyFont="1" applyBorder="1" applyAlignment="1">
      <alignment horizontal="left" wrapText="1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12" fillId="0" borderId="3" xfId="0" applyFont="1" applyBorder="1" applyAlignment="1">
      <alignment horizontal="left"/>
    </xf>
    <xf numFmtId="0" fontId="0" fillId="0" borderId="3" xfId="0" applyBorder="1" applyAlignment="1"/>
    <xf numFmtId="0" fontId="12" fillId="0" borderId="7" xfId="0" applyFont="1" applyBorder="1" applyAlignment="1">
      <alignment horizontal="left"/>
    </xf>
    <xf numFmtId="0" fontId="0" fillId="0" borderId="7" xfId="0" applyBorder="1" applyAlignment="1"/>
  </cellXfs>
  <cellStyles count="5">
    <cellStyle name="Normal" xfId="0" builtinId="0"/>
    <cellStyle name="Normalno 2" xfId="3"/>
    <cellStyle name="Note" xfId="1" builtinId="10"/>
    <cellStyle name="Obično 2" xfId="2"/>
    <cellStyle name="Obično 3" xfId="4"/>
  </cellStyles>
  <dxfs count="0"/>
  <tableStyles count="0" defaultTableStyle="TableStyleMedium9" defaultPivotStyle="PivotStyleLight16"/>
  <colors>
    <mruColors>
      <color rgb="FFFFFFCC"/>
      <color rgb="FFFFFF66"/>
      <color rgb="FFFFFF99"/>
      <color rgb="FF339933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K32" sqref="K32"/>
    </sheetView>
  </sheetViews>
  <sheetFormatPr defaultRowHeight="15" x14ac:dyDescent="0.25"/>
  <cols>
    <col min="1" max="1" width="61" customWidth="1"/>
    <col min="2" max="2" width="15" bestFit="1" customWidth="1"/>
    <col min="3" max="3" width="14.140625" bestFit="1" customWidth="1"/>
    <col min="4" max="4" width="14" bestFit="1" customWidth="1"/>
    <col min="5" max="5" width="14.140625" customWidth="1"/>
    <col min="6" max="6" width="12.28515625" customWidth="1"/>
  </cols>
  <sheetData>
    <row r="1" spans="1:6" ht="15.75" x14ac:dyDescent="0.25">
      <c r="A1" s="81" t="s">
        <v>122</v>
      </c>
      <c r="B1" s="77"/>
      <c r="C1" s="77"/>
      <c r="D1" s="77"/>
      <c r="E1" s="59"/>
      <c r="F1" s="59"/>
    </row>
    <row r="2" spans="1:6" ht="15.75" x14ac:dyDescent="0.25">
      <c r="A2" s="82" t="s">
        <v>125</v>
      </c>
      <c r="B2" s="59"/>
      <c r="C2" s="59"/>
      <c r="D2" s="59"/>
      <c r="E2" s="59"/>
      <c r="F2" s="59"/>
    </row>
    <row r="3" spans="1:6" ht="15.75" x14ac:dyDescent="0.25">
      <c r="A3" s="82" t="s">
        <v>123</v>
      </c>
      <c r="B3" s="59"/>
      <c r="C3" s="59"/>
      <c r="D3" s="59"/>
      <c r="E3" s="59"/>
      <c r="F3" s="59"/>
    </row>
    <row r="4" spans="1:6" ht="15.75" x14ac:dyDescent="0.25">
      <c r="A4" s="82" t="s">
        <v>124</v>
      </c>
      <c r="B4" s="59"/>
      <c r="C4" s="59"/>
      <c r="D4" s="59"/>
      <c r="E4" s="59"/>
      <c r="F4" s="59"/>
    </row>
    <row r="5" spans="1:6" ht="15.75" x14ac:dyDescent="0.25">
      <c r="A5" s="82" t="s">
        <v>127</v>
      </c>
      <c r="B5" s="59"/>
      <c r="C5" s="59"/>
      <c r="D5" s="59"/>
      <c r="E5" s="59"/>
      <c r="F5" s="59"/>
    </row>
    <row r="6" spans="1:6" ht="15.75" x14ac:dyDescent="0.25">
      <c r="A6" s="82" t="s">
        <v>128</v>
      </c>
      <c r="B6" s="59"/>
      <c r="C6" s="59"/>
      <c r="D6" s="59"/>
      <c r="E6" s="59"/>
      <c r="F6" s="59"/>
    </row>
    <row r="7" spans="1:6" x14ac:dyDescent="0.25">
      <c r="A7" s="59"/>
      <c r="B7" s="59"/>
      <c r="C7" s="59"/>
      <c r="D7" s="59"/>
      <c r="E7" s="59"/>
      <c r="F7" s="59"/>
    </row>
    <row r="8" spans="1:6" ht="15.75" x14ac:dyDescent="0.25">
      <c r="A8" s="82" t="s">
        <v>129</v>
      </c>
      <c r="B8" s="59"/>
      <c r="C8" s="59"/>
      <c r="D8" s="59"/>
      <c r="E8" s="59"/>
      <c r="F8" s="59"/>
    </row>
    <row r="9" spans="1:6" x14ac:dyDescent="0.25">
      <c r="A9" s="59"/>
      <c r="B9" s="59"/>
      <c r="C9" s="59"/>
      <c r="D9" s="59"/>
      <c r="E9" s="59"/>
      <c r="F9" s="59"/>
    </row>
    <row r="10" spans="1:6" ht="15.75" x14ac:dyDescent="0.25">
      <c r="A10" s="143" t="s">
        <v>126</v>
      </c>
      <c r="B10" s="143"/>
      <c r="C10" s="143"/>
      <c r="D10" s="143"/>
      <c r="E10" s="143"/>
      <c r="F10" s="143"/>
    </row>
    <row r="11" spans="1:6" x14ac:dyDescent="0.25">
      <c r="A11" s="59"/>
      <c r="B11" s="59"/>
      <c r="C11" s="59"/>
      <c r="D11" s="59"/>
      <c r="E11" s="59"/>
      <c r="F11" s="59"/>
    </row>
    <row r="12" spans="1:6" x14ac:dyDescent="0.25">
      <c r="A12" s="59"/>
      <c r="B12" s="59"/>
      <c r="C12" s="59"/>
      <c r="D12" s="59"/>
      <c r="E12" s="59"/>
      <c r="F12" s="59"/>
    </row>
    <row r="13" spans="1:6" ht="45" x14ac:dyDescent="0.25">
      <c r="A13" s="108" t="s">
        <v>78</v>
      </c>
      <c r="B13" s="109" t="s">
        <v>74</v>
      </c>
      <c r="C13" s="110" t="s">
        <v>46</v>
      </c>
      <c r="D13" s="110" t="s">
        <v>47</v>
      </c>
      <c r="E13" s="111" t="s">
        <v>77</v>
      </c>
      <c r="F13" s="111" t="s">
        <v>76</v>
      </c>
    </row>
    <row r="14" spans="1:6" x14ac:dyDescent="0.25">
      <c r="A14" s="78"/>
      <c r="B14" s="78">
        <v>1</v>
      </c>
      <c r="C14" s="78">
        <v>2</v>
      </c>
      <c r="D14" s="78">
        <v>3</v>
      </c>
      <c r="E14" s="18">
        <v>4</v>
      </c>
      <c r="F14" s="32">
        <v>5</v>
      </c>
    </row>
    <row r="15" spans="1:6" ht="15.75" x14ac:dyDescent="0.25">
      <c r="A15" s="18" t="s">
        <v>79</v>
      </c>
      <c r="B15" s="91">
        <v>8355057.3899999997</v>
      </c>
      <c r="C15" s="91">
        <v>7109708.8600000003</v>
      </c>
      <c r="D15" s="142">
        <v>8136093.5599999996</v>
      </c>
      <c r="E15" s="92">
        <f>(D15/B15)*100</f>
        <v>97.379265996879056</v>
      </c>
      <c r="F15" s="92">
        <f>(D15/C15)*100</f>
        <v>114.43638157638989</v>
      </c>
    </row>
    <row r="16" spans="1:6" ht="15.75" x14ac:dyDescent="0.25">
      <c r="A16" s="18" t="s">
        <v>80</v>
      </c>
      <c r="B16" s="92">
        <v>2625</v>
      </c>
      <c r="C16" s="92">
        <v>1000</v>
      </c>
      <c r="D16" s="142">
        <v>211.34</v>
      </c>
      <c r="E16" s="92">
        <f>(D16/B16)*100</f>
        <v>8.051047619047619</v>
      </c>
      <c r="F16" s="92">
        <f>(D16/C16)*100</f>
        <v>21.134</v>
      </c>
    </row>
    <row r="17" spans="1:9" ht="16.5" thickBot="1" x14ac:dyDescent="0.3">
      <c r="A17" s="79" t="s">
        <v>81</v>
      </c>
      <c r="B17" s="140">
        <f>B15+B16</f>
        <v>8357682.3899999997</v>
      </c>
      <c r="C17" s="140">
        <f>C15+C16</f>
        <v>7110708.8600000003</v>
      </c>
      <c r="D17" s="140">
        <f>D15+D16</f>
        <v>8136304.8999999994</v>
      </c>
      <c r="E17" s="140">
        <f t="shared" ref="E17" si="0">(D17/B17)*100</f>
        <v>97.35120958574737</v>
      </c>
      <c r="F17" s="140">
        <f t="shared" ref="F17" si="1">(D17/C17)*100</f>
        <v>114.42326018674879</v>
      </c>
    </row>
    <row r="18" spans="1:9" ht="15.75" thickTop="1" x14ac:dyDescent="0.25">
      <c r="A18" s="59"/>
      <c r="B18" s="60"/>
      <c r="C18" s="60"/>
      <c r="D18" s="60"/>
      <c r="E18" s="85"/>
      <c r="F18" s="85"/>
    </row>
    <row r="19" spans="1:9" ht="15.75" x14ac:dyDescent="0.25">
      <c r="A19" s="18" t="s">
        <v>82</v>
      </c>
      <c r="B19" s="92">
        <v>7849543.3300000001</v>
      </c>
      <c r="C19" s="92">
        <v>7433984.1600000001</v>
      </c>
      <c r="D19" s="142">
        <v>8125514.8700000001</v>
      </c>
      <c r="E19" s="92">
        <f>D19/B19*100</f>
        <v>103.51576554708947</v>
      </c>
      <c r="F19" s="92">
        <f>D19/C19*100</f>
        <v>109.30228925857706</v>
      </c>
      <c r="I19" s="6"/>
    </row>
    <row r="20" spans="1:9" ht="15.75" x14ac:dyDescent="0.25">
      <c r="A20" s="18" t="s">
        <v>83</v>
      </c>
      <c r="B20" s="92">
        <v>0</v>
      </c>
      <c r="C20" s="92">
        <v>0</v>
      </c>
      <c r="D20" s="142">
        <v>0</v>
      </c>
      <c r="E20" s="92">
        <v>0</v>
      </c>
      <c r="F20" s="92">
        <v>0</v>
      </c>
    </row>
    <row r="21" spans="1:9" ht="16.5" thickBot="1" x14ac:dyDescent="0.3">
      <c r="A21" s="79" t="s">
        <v>84</v>
      </c>
      <c r="B21" s="140">
        <f>B19+B20</f>
        <v>7849543.3300000001</v>
      </c>
      <c r="C21" s="140">
        <f>C19+C20</f>
        <v>7433984.1600000001</v>
      </c>
      <c r="D21" s="140">
        <f>D19+D20</f>
        <v>8125514.8700000001</v>
      </c>
      <c r="E21" s="140">
        <f t="shared" ref="E21:E33" si="2">D21/B21*100</f>
        <v>103.51576554708947</v>
      </c>
      <c r="F21" s="140">
        <f t="shared" ref="F21:F33" si="3">D21/C21*100</f>
        <v>109.30228925857706</v>
      </c>
      <c r="H21" s="6"/>
    </row>
    <row r="22" spans="1:9" ht="15.75" thickTop="1" x14ac:dyDescent="0.25">
      <c r="A22" s="59"/>
      <c r="B22" s="59"/>
      <c r="C22" s="60"/>
      <c r="D22" s="60"/>
      <c r="E22" s="36"/>
      <c r="F22" s="36"/>
    </row>
    <row r="23" spans="1:9" x14ac:dyDescent="0.25">
      <c r="A23" s="59"/>
      <c r="B23" s="59"/>
      <c r="C23" s="60"/>
      <c r="D23" s="60"/>
      <c r="E23" s="36"/>
      <c r="F23" s="36"/>
    </row>
    <row r="24" spans="1:9" x14ac:dyDescent="0.25">
      <c r="A24" s="77" t="s">
        <v>85</v>
      </c>
      <c r="B24" s="77"/>
      <c r="C24" s="60"/>
      <c r="D24" s="60"/>
      <c r="E24" s="36"/>
      <c r="F24" s="36"/>
    </row>
    <row r="25" spans="1:9" x14ac:dyDescent="0.25">
      <c r="A25" s="59"/>
      <c r="B25" s="59"/>
      <c r="C25" s="60"/>
      <c r="D25" s="60"/>
      <c r="E25" s="36"/>
      <c r="F25" s="36"/>
    </row>
    <row r="26" spans="1:9" ht="15.75" x14ac:dyDescent="0.25">
      <c r="A26" s="18" t="s">
        <v>86</v>
      </c>
      <c r="B26" s="99">
        <v>0</v>
      </c>
      <c r="C26" s="99">
        <v>0</v>
      </c>
      <c r="D26" s="99">
        <v>0</v>
      </c>
      <c r="E26" s="92"/>
      <c r="F26" s="92"/>
    </row>
    <row r="27" spans="1:9" ht="15.75" x14ac:dyDescent="0.25">
      <c r="A27" s="18" t="s">
        <v>87</v>
      </c>
      <c r="B27" s="99">
        <v>0</v>
      </c>
      <c r="C27" s="99">
        <v>0</v>
      </c>
      <c r="D27" s="99">
        <v>0</v>
      </c>
      <c r="E27" s="92"/>
      <c r="F27" s="92"/>
    </row>
    <row r="28" spans="1:9" ht="16.5" thickBot="1" x14ac:dyDescent="0.3">
      <c r="A28" s="79" t="s">
        <v>88</v>
      </c>
      <c r="B28" s="140">
        <v>0</v>
      </c>
      <c r="C28" s="140">
        <v>0</v>
      </c>
      <c r="D28" s="141">
        <v>0</v>
      </c>
      <c r="E28" s="140"/>
      <c r="F28" s="140"/>
    </row>
    <row r="29" spans="1:9" ht="15.75" thickTop="1" x14ac:dyDescent="0.25">
      <c r="A29" s="59"/>
      <c r="B29" s="60"/>
      <c r="C29" s="60"/>
      <c r="D29" s="60"/>
      <c r="E29" s="36"/>
      <c r="F29" s="36"/>
    </row>
    <row r="30" spans="1:9" ht="15.75" thickBot="1" x14ac:dyDescent="0.3">
      <c r="A30" s="79" t="s">
        <v>89</v>
      </c>
      <c r="B30" s="80">
        <f>B17-B21</f>
        <v>508139.05999999959</v>
      </c>
      <c r="C30" s="80">
        <f t="shared" ref="C30:D30" si="4">C17-C21</f>
        <v>-323275.29999999981</v>
      </c>
      <c r="D30" s="80">
        <f t="shared" si="4"/>
        <v>10790.029999999329</v>
      </c>
      <c r="E30" s="80">
        <f t="shared" si="2"/>
        <v>2.1234403826384329</v>
      </c>
      <c r="F30" s="80">
        <f t="shared" si="3"/>
        <v>-3.33772174985201</v>
      </c>
    </row>
    <row r="31" spans="1:9" ht="15.75" thickTop="1" x14ac:dyDescent="0.25">
      <c r="A31" s="59"/>
      <c r="B31" s="59"/>
      <c r="C31" s="59"/>
      <c r="D31" s="59"/>
      <c r="E31" s="36"/>
      <c r="F31" s="36"/>
    </row>
    <row r="32" spans="1:9" x14ac:dyDescent="0.25">
      <c r="A32" s="59"/>
      <c r="B32" s="59"/>
      <c r="C32" s="59"/>
      <c r="D32" s="59"/>
      <c r="E32" s="36"/>
      <c r="F32" s="36"/>
    </row>
    <row r="33" spans="1:6" x14ac:dyDescent="0.25">
      <c r="A33" s="32" t="s">
        <v>90</v>
      </c>
      <c r="B33" s="83">
        <f>B30</f>
        <v>508139.05999999959</v>
      </c>
      <c r="C33" s="84">
        <f>C30</f>
        <v>-323275.29999999981</v>
      </c>
      <c r="D33" s="31">
        <f>D30</f>
        <v>10790.029999999329</v>
      </c>
      <c r="E33" s="31">
        <f t="shared" si="2"/>
        <v>2.1234403826384329</v>
      </c>
      <c r="F33" s="31">
        <f t="shared" si="3"/>
        <v>-3.33772174985201</v>
      </c>
    </row>
    <row r="34" spans="1:6" x14ac:dyDescent="0.25">
      <c r="A34" s="59"/>
      <c r="B34" s="59"/>
      <c r="C34" s="59"/>
      <c r="D34" s="59"/>
      <c r="E34" s="36"/>
      <c r="F34" s="36"/>
    </row>
    <row r="35" spans="1:6" x14ac:dyDescent="0.25">
      <c r="A35" s="32" t="s">
        <v>91</v>
      </c>
      <c r="B35" s="83"/>
      <c r="C35" s="84"/>
      <c r="D35" s="31"/>
      <c r="E35" s="31"/>
      <c r="F35" s="31"/>
    </row>
    <row r="36" spans="1:6" x14ac:dyDescent="0.25">
      <c r="A36" s="59"/>
      <c r="B36" s="59"/>
      <c r="C36" s="59"/>
      <c r="D36" s="59"/>
      <c r="E36" s="36"/>
      <c r="F36" s="36"/>
    </row>
    <row r="37" spans="1:6" ht="45.75" thickBot="1" x14ac:dyDescent="0.3">
      <c r="A37" s="112" t="s">
        <v>92</v>
      </c>
      <c r="B37" s="113">
        <f>B33</f>
        <v>508139.05999999959</v>
      </c>
      <c r="C37" s="113">
        <f>C33</f>
        <v>-323275.29999999981</v>
      </c>
      <c r="D37" s="113">
        <f>D33</f>
        <v>10790.029999999329</v>
      </c>
      <c r="E37" s="80">
        <f>(D37/B37)*100</f>
        <v>2.1234403826384329</v>
      </c>
      <c r="F37" s="80">
        <f>(D37/C37)*100</f>
        <v>-3.33772174985201</v>
      </c>
    </row>
    <row r="38" spans="1:6" ht="15.75" thickTop="1" x14ac:dyDescent="0.25"/>
  </sheetData>
  <mergeCells count="1">
    <mergeCell ref="A10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F6" sqref="F6"/>
    </sheetView>
  </sheetViews>
  <sheetFormatPr defaultRowHeight="15" x14ac:dyDescent="0.25"/>
  <cols>
    <col min="2" max="2" width="9.28515625" bestFit="1" customWidth="1"/>
    <col min="3" max="3" width="43.28515625" customWidth="1"/>
    <col min="4" max="4" width="14.140625" bestFit="1" customWidth="1"/>
    <col min="5" max="5" width="17.140625" customWidth="1"/>
    <col min="6" max="6" width="15.42578125" customWidth="1"/>
    <col min="7" max="7" width="11.5703125" customWidth="1"/>
    <col min="8" max="8" width="11.140625" bestFit="1" customWidth="1"/>
  </cols>
  <sheetData>
    <row r="1" spans="1:8" x14ac:dyDescent="0.25">
      <c r="A1" s="144" t="s">
        <v>119</v>
      </c>
      <c r="B1" s="145"/>
      <c r="C1" s="145"/>
      <c r="D1" s="145"/>
      <c r="E1" s="145"/>
      <c r="F1" s="145"/>
      <c r="G1" s="145"/>
      <c r="H1" s="145"/>
    </row>
    <row r="2" spans="1:8" x14ac:dyDescent="0.25">
      <c r="A2" s="145"/>
      <c r="B2" s="145"/>
      <c r="C2" s="145"/>
      <c r="D2" s="145"/>
      <c r="E2" s="145"/>
      <c r="F2" s="145"/>
      <c r="G2" s="145"/>
      <c r="H2" s="145"/>
    </row>
    <row r="3" spans="1:8" ht="36.75" hidden="1" customHeight="1" x14ac:dyDescent="0.25">
      <c r="A3" s="145"/>
      <c r="B3" s="145"/>
      <c r="C3" s="145"/>
      <c r="D3" s="145"/>
      <c r="E3" s="145"/>
      <c r="F3" s="145"/>
      <c r="G3" s="145"/>
      <c r="H3" s="145"/>
    </row>
    <row r="4" spans="1:8" ht="31.5" x14ac:dyDescent="0.25">
      <c r="A4" s="146" t="s">
        <v>93</v>
      </c>
      <c r="B4" s="146"/>
      <c r="C4" s="86" t="s">
        <v>94</v>
      </c>
      <c r="D4" s="105" t="s">
        <v>95</v>
      </c>
      <c r="E4" s="105" t="s">
        <v>96</v>
      </c>
      <c r="F4" s="105" t="s">
        <v>97</v>
      </c>
      <c r="G4" s="105" t="s">
        <v>114</v>
      </c>
      <c r="H4" s="105" t="s">
        <v>115</v>
      </c>
    </row>
    <row r="5" spans="1:8" ht="15.75" x14ac:dyDescent="0.25">
      <c r="A5" s="87"/>
      <c r="B5" s="87"/>
      <c r="C5" s="88"/>
      <c r="D5" s="89">
        <v>1</v>
      </c>
      <c r="E5" s="89">
        <v>2</v>
      </c>
      <c r="F5" s="89">
        <v>3</v>
      </c>
      <c r="G5" s="89">
        <v>4</v>
      </c>
      <c r="H5" s="86">
        <v>5</v>
      </c>
    </row>
    <row r="6" spans="1:8" ht="42" customHeight="1" x14ac:dyDescent="0.25">
      <c r="A6" s="90">
        <v>6</v>
      </c>
      <c r="B6" s="90"/>
      <c r="C6" s="90" t="s">
        <v>79</v>
      </c>
      <c r="D6" s="91">
        <f>D7+D16+D19+D23</f>
        <v>8355057.3900000006</v>
      </c>
      <c r="E6" s="91">
        <f>E7+E16+E19+E23</f>
        <v>7109708.8599999994</v>
      </c>
      <c r="F6" s="91">
        <f>F7+F16+F19+F23</f>
        <v>8136093.5599999996</v>
      </c>
      <c r="G6" s="91">
        <f>(F6/D6)*100</f>
        <v>97.379265996879042</v>
      </c>
      <c r="H6" s="92">
        <f>F6/E6*100</f>
        <v>114.43638157638989</v>
      </c>
    </row>
    <row r="7" spans="1:8" ht="50.1" customHeight="1" x14ac:dyDescent="0.25">
      <c r="A7" s="90">
        <v>63</v>
      </c>
      <c r="B7" s="90"/>
      <c r="C7" s="93" t="s">
        <v>98</v>
      </c>
      <c r="D7" s="94">
        <v>6346445.0300000003</v>
      </c>
      <c r="E7" s="91">
        <v>5947019.9199999999</v>
      </c>
      <c r="F7" s="91">
        <f>F8+F13</f>
        <v>6720579.3300000001</v>
      </c>
      <c r="G7" s="91">
        <f t="shared" ref="G7:G26" si="0">(F7/D7)*100</f>
        <v>105.89517908421875</v>
      </c>
      <c r="H7" s="92">
        <f t="shared" ref="H7:H25" si="1">F7/E7*100</f>
        <v>113.0075133496442</v>
      </c>
    </row>
    <row r="8" spans="1:8" ht="50.1" customHeight="1" x14ac:dyDescent="0.25">
      <c r="A8" s="90">
        <v>636</v>
      </c>
      <c r="B8" s="90"/>
      <c r="C8" s="93" t="s">
        <v>42</v>
      </c>
      <c r="D8" s="94">
        <v>6229570</v>
      </c>
      <c r="E8" s="91">
        <f>E9+E12</f>
        <v>5947019.9199999999</v>
      </c>
      <c r="F8" s="91">
        <f>F9+F12</f>
        <v>6565582.0099999998</v>
      </c>
      <c r="G8" s="91">
        <f t="shared" si="0"/>
        <v>105.39382349022483</v>
      </c>
      <c r="H8" s="92">
        <f t="shared" si="1"/>
        <v>110.40121099846594</v>
      </c>
    </row>
    <row r="9" spans="1:8" ht="50.1" customHeight="1" x14ac:dyDescent="0.25">
      <c r="A9" s="90">
        <v>6361</v>
      </c>
      <c r="B9" s="90"/>
      <c r="C9" s="104" t="s">
        <v>99</v>
      </c>
      <c r="D9" s="95">
        <f>D10+D11</f>
        <v>6111774.6799999997</v>
      </c>
      <c r="E9" s="96">
        <f>E10+E11</f>
        <v>5792359.29</v>
      </c>
      <c r="F9" s="96">
        <f>F10+F11</f>
        <v>6451506.3700000001</v>
      </c>
      <c r="G9" s="91">
        <f t="shared" si="0"/>
        <v>105.55864225675285</v>
      </c>
      <c r="H9" s="92">
        <f t="shared" si="1"/>
        <v>111.3795958951987</v>
      </c>
    </row>
    <row r="10" spans="1:8" ht="50.1" customHeight="1" x14ac:dyDescent="0.25">
      <c r="A10" s="90">
        <v>63612</v>
      </c>
      <c r="B10" s="90"/>
      <c r="C10" s="104" t="s">
        <v>100</v>
      </c>
      <c r="D10" s="95">
        <v>6049774.6799999997</v>
      </c>
      <c r="E10" s="96">
        <v>5767359.29</v>
      </c>
      <c r="F10" s="96">
        <v>6423196.1699999999</v>
      </c>
      <c r="G10" s="91">
        <f t="shared" si="0"/>
        <v>106.17248591479776</v>
      </c>
      <c r="H10" s="92">
        <f t="shared" si="1"/>
        <v>111.3715280602884</v>
      </c>
    </row>
    <row r="11" spans="1:8" ht="50.1" customHeight="1" x14ac:dyDescent="0.25">
      <c r="A11" s="90">
        <v>63613</v>
      </c>
      <c r="B11" s="90"/>
      <c r="C11" s="104" t="s">
        <v>101</v>
      </c>
      <c r="D11" s="95">
        <v>62000</v>
      </c>
      <c r="E11" s="96">
        <v>25000</v>
      </c>
      <c r="F11" s="96">
        <v>28310.2</v>
      </c>
      <c r="G11" s="91">
        <f t="shared" si="0"/>
        <v>45.661612903225809</v>
      </c>
      <c r="H11" s="92">
        <f t="shared" si="1"/>
        <v>113.24080000000001</v>
      </c>
    </row>
    <row r="12" spans="1:8" ht="50.1" customHeight="1" x14ac:dyDescent="0.25">
      <c r="A12" s="90">
        <v>6362</v>
      </c>
      <c r="B12" s="90"/>
      <c r="C12" s="104" t="s">
        <v>102</v>
      </c>
      <c r="D12" s="95">
        <v>117795.32</v>
      </c>
      <c r="E12" s="96">
        <v>154660.63</v>
      </c>
      <c r="F12" s="96">
        <v>114075.64</v>
      </c>
      <c r="G12" s="91">
        <f t="shared" si="0"/>
        <v>96.842251457867761</v>
      </c>
      <c r="H12" s="92">
        <f t="shared" si="1"/>
        <v>73.758680538156355</v>
      </c>
    </row>
    <row r="13" spans="1:8" ht="50.1" customHeight="1" x14ac:dyDescent="0.25">
      <c r="A13" s="90">
        <v>639</v>
      </c>
      <c r="B13" s="90"/>
      <c r="C13" s="93" t="s">
        <v>103</v>
      </c>
      <c r="D13" s="95">
        <v>116875.03</v>
      </c>
      <c r="E13" s="96">
        <v>0</v>
      </c>
      <c r="F13" s="91">
        <f>F14+F15</f>
        <v>154997.32</v>
      </c>
      <c r="G13" s="91">
        <f t="shared" si="0"/>
        <v>132.61799376650427</v>
      </c>
      <c r="H13" s="92">
        <v>0</v>
      </c>
    </row>
    <row r="14" spans="1:8" ht="50.1" customHeight="1" x14ac:dyDescent="0.25">
      <c r="A14" s="90">
        <v>6391</v>
      </c>
      <c r="B14" s="90"/>
      <c r="C14" s="104" t="s">
        <v>104</v>
      </c>
      <c r="D14" s="95">
        <v>0</v>
      </c>
      <c r="E14" s="96">
        <v>0</v>
      </c>
      <c r="F14" s="96">
        <v>0</v>
      </c>
      <c r="G14" s="91">
        <v>0</v>
      </c>
      <c r="H14" s="92">
        <v>0</v>
      </c>
    </row>
    <row r="15" spans="1:8" ht="50.1" customHeight="1" x14ac:dyDescent="0.25">
      <c r="A15" s="90">
        <v>6393</v>
      </c>
      <c r="B15" s="90"/>
      <c r="C15" s="93" t="s">
        <v>105</v>
      </c>
      <c r="D15" s="95">
        <v>116875.03</v>
      </c>
      <c r="E15" s="96">
        <v>0</v>
      </c>
      <c r="F15" s="96">
        <v>154997.32</v>
      </c>
      <c r="G15" s="91">
        <f t="shared" si="0"/>
        <v>132.61799376650427</v>
      </c>
      <c r="H15" s="92">
        <v>0</v>
      </c>
    </row>
    <row r="16" spans="1:8" ht="50.1" customHeight="1" x14ac:dyDescent="0.25">
      <c r="A16" s="97">
        <v>65</v>
      </c>
      <c r="B16" s="97"/>
      <c r="C16" s="100" t="s">
        <v>106</v>
      </c>
      <c r="D16" s="101">
        <v>137572.5</v>
      </c>
      <c r="E16" s="92">
        <f>E17</f>
        <v>166500</v>
      </c>
      <c r="F16" s="92">
        <f>F17</f>
        <v>166547.25</v>
      </c>
      <c r="G16" s="91">
        <f t="shared" si="0"/>
        <v>121.0614403314616</v>
      </c>
      <c r="H16" s="92">
        <f t="shared" si="1"/>
        <v>100.02837837837836</v>
      </c>
    </row>
    <row r="17" spans="1:8" ht="50.1" customHeight="1" x14ac:dyDescent="0.25">
      <c r="A17" s="98">
        <v>652</v>
      </c>
      <c r="B17" s="98"/>
      <c r="C17" s="97" t="s">
        <v>107</v>
      </c>
      <c r="D17" s="99">
        <v>137572.5</v>
      </c>
      <c r="E17" s="99">
        <v>166500</v>
      </c>
      <c r="F17" s="92">
        <f>F18</f>
        <v>166547.25</v>
      </c>
      <c r="G17" s="91">
        <f t="shared" si="0"/>
        <v>121.0614403314616</v>
      </c>
      <c r="H17" s="92">
        <f t="shared" si="1"/>
        <v>100.02837837837836</v>
      </c>
    </row>
    <row r="18" spans="1:8" ht="50.1" customHeight="1" x14ac:dyDescent="0.25">
      <c r="A18" s="98">
        <v>6526</v>
      </c>
      <c r="B18" s="98"/>
      <c r="C18" s="98" t="s">
        <v>108</v>
      </c>
      <c r="D18" s="99">
        <v>137572.5</v>
      </c>
      <c r="E18" s="99">
        <v>166500</v>
      </c>
      <c r="F18" s="99">
        <v>166547.25</v>
      </c>
      <c r="G18" s="91">
        <f t="shared" si="0"/>
        <v>121.0614403314616</v>
      </c>
      <c r="H18" s="92">
        <f t="shared" si="1"/>
        <v>100.02837837837836</v>
      </c>
    </row>
    <row r="19" spans="1:8" ht="50.1" customHeight="1" x14ac:dyDescent="0.25">
      <c r="A19" s="97">
        <v>66</v>
      </c>
      <c r="B19" s="98"/>
      <c r="C19" s="100" t="s">
        <v>130</v>
      </c>
      <c r="D19" s="101">
        <v>11750</v>
      </c>
      <c r="E19" s="92">
        <f>E20</f>
        <v>46000</v>
      </c>
      <c r="F19" s="92">
        <f>F20+F22</f>
        <v>60043.299999999996</v>
      </c>
      <c r="G19" s="91">
        <f t="shared" si="0"/>
        <v>511.00680851063822</v>
      </c>
      <c r="H19" s="92">
        <f t="shared" si="1"/>
        <v>130.52891304347824</v>
      </c>
    </row>
    <row r="20" spans="1:8" ht="50.1" customHeight="1" x14ac:dyDescent="0.25">
      <c r="A20" s="97">
        <v>661</v>
      </c>
      <c r="B20" s="98"/>
      <c r="C20" s="100" t="s">
        <v>109</v>
      </c>
      <c r="D20" s="101">
        <v>11750</v>
      </c>
      <c r="E20" s="92">
        <v>46000</v>
      </c>
      <c r="F20" s="92">
        <f>F21</f>
        <v>52349.38</v>
      </c>
      <c r="G20" s="91">
        <f t="shared" si="0"/>
        <v>445.52663829787235</v>
      </c>
      <c r="H20" s="92">
        <f t="shared" si="1"/>
        <v>113.80299999999998</v>
      </c>
    </row>
    <row r="21" spans="1:8" ht="50.1" customHeight="1" x14ac:dyDescent="0.25">
      <c r="A21" s="97">
        <v>6615</v>
      </c>
      <c r="B21" s="98"/>
      <c r="C21" s="100" t="s">
        <v>41</v>
      </c>
      <c r="D21" s="101">
        <v>11750</v>
      </c>
      <c r="E21" s="92">
        <v>46000</v>
      </c>
      <c r="F21" s="92">
        <v>52349.38</v>
      </c>
      <c r="G21" s="91">
        <f t="shared" ref="G21" si="2">(F21/D21)*100</f>
        <v>445.52663829787235</v>
      </c>
      <c r="H21" s="92">
        <f t="shared" ref="H21" si="3">F21/E21*100</f>
        <v>113.80299999999998</v>
      </c>
    </row>
    <row r="22" spans="1:8" ht="50.1" customHeight="1" x14ac:dyDescent="0.25">
      <c r="A22" s="97">
        <v>663</v>
      </c>
      <c r="B22" s="98"/>
      <c r="C22" s="100" t="s">
        <v>120</v>
      </c>
      <c r="D22" s="101">
        <v>0</v>
      </c>
      <c r="E22" s="92">
        <v>0</v>
      </c>
      <c r="F22" s="92">
        <v>7693.92</v>
      </c>
      <c r="G22" s="91">
        <v>0</v>
      </c>
      <c r="H22" s="92">
        <v>0</v>
      </c>
    </row>
    <row r="23" spans="1:8" ht="50.1" customHeight="1" x14ac:dyDescent="0.25">
      <c r="A23" s="97">
        <v>67</v>
      </c>
      <c r="B23" s="97"/>
      <c r="C23" s="100" t="s">
        <v>110</v>
      </c>
      <c r="D23" s="101">
        <v>1859289.86</v>
      </c>
      <c r="E23" s="92">
        <f>E24</f>
        <v>950188.94</v>
      </c>
      <c r="F23" s="92">
        <f>F24</f>
        <v>1188923.68</v>
      </c>
      <c r="G23" s="91">
        <f t="shared" si="0"/>
        <v>63.945041898953825</v>
      </c>
      <c r="H23" s="92">
        <f t="shared" si="1"/>
        <v>125.12497567062819</v>
      </c>
    </row>
    <row r="24" spans="1:8" ht="50.1" customHeight="1" x14ac:dyDescent="0.25">
      <c r="A24" s="97">
        <v>671</v>
      </c>
      <c r="B24" s="98"/>
      <c r="C24" s="100" t="s">
        <v>111</v>
      </c>
      <c r="D24" s="101">
        <v>1859289.86</v>
      </c>
      <c r="E24" s="92">
        <f>E25+E26</f>
        <v>950188.94</v>
      </c>
      <c r="F24" s="92">
        <f>F25+F26</f>
        <v>1188923.68</v>
      </c>
      <c r="G24" s="91">
        <f t="shared" si="0"/>
        <v>63.945041898953825</v>
      </c>
      <c r="H24" s="92">
        <f t="shared" si="1"/>
        <v>125.12497567062819</v>
      </c>
    </row>
    <row r="25" spans="1:8" ht="50.1" customHeight="1" x14ac:dyDescent="0.25">
      <c r="A25" s="98">
        <v>6711</v>
      </c>
      <c r="B25" s="98"/>
      <c r="C25" s="102" t="s">
        <v>112</v>
      </c>
      <c r="D25" s="103">
        <v>1231762.73</v>
      </c>
      <c r="E25" s="99">
        <v>950188.94</v>
      </c>
      <c r="F25" s="99">
        <v>1159454.93</v>
      </c>
      <c r="G25" s="91">
        <f t="shared" si="0"/>
        <v>94.129729838473025</v>
      </c>
      <c r="H25" s="92">
        <f t="shared" si="1"/>
        <v>122.023618797331</v>
      </c>
    </row>
    <row r="26" spans="1:8" ht="50.1" customHeight="1" x14ac:dyDescent="0.25">
      <c r="A26" s="98">
        <v>6712</v>
      </c>
      <c r="B26" s="98"/>
      <c r="C26" s="102" t="s">
        <v>113</v>
      </c>
      <c r="D26" s="103">
        <v>627527.13</v>
      </c>
      <c r="E26" s="99">
        <v>0</v>
      </c>
      <c r="F26" s="99">
        <v>29468.75</v>
      </c>
      <c r="G26" s="91">
        <f t="shared" si="0"/>
        <v>4.6960121070781433</v>
      </c>
      <c r="H26" s="92">
        <v>0</v>
      </c>
    </row>
    <row r="27" spans="1:8" ht="50.1" customHeight="1" x14ac:dyDescent="0.25">
      <c r="A27" s="97">
        <v>7</v>
      </c>
      <c r="B27" s="97"/>
      <c r="C27" s="100" t="s">
        <v>80</v>
      </c>
      <c r="D27" s="101">
        <f t="shared" ref="D27:F29" si="4">D28</f>
        <v>2625</v>
      </c>
      <c r="E27" s="92">
        <f t="shared" si="4"/>
        <v>1000</v>
      </c>
      <c r="F27" s="92">
        <f t="shared" si="4"/>
        <v>211.34</v>
      </c>
      <c r="G27" s="92">
        <f>(F27/D27)*100</f>
        <v>8.051047619047619</v>
      </c>
      <c r="H27" s="92">
        <f>(F27/E27)*100</f>
        <v>21.134</v>
      </c>
    </row>
    <row r="28" spans="1:8" ht="50.1" customHeight="1" x14ac:dyDescent="0.25">
      <c r="A28" s="97">
        <v>72</v>
      </c>
      <c r="B28" s="97"/>
      <c r="C28" s="100" t="s">
        <v>131</v>
      </c>
      <c r="D28" s="101">
        <f t="shared" si="4"/>
        <v>2625</v>
      </c>
      <c r="E28" s="92">
        <f t="shared" si="4"/>
        <v>1000</v>
      </c>
      <c r="F28" s="92">
        <f t="shared" si="4"/>
        <v>211.34</v>
      </c>
      <c r="G28" s="92">
        <f>(F28/D28)*100</f>
        <v>8.051047619047619</v>
      </c>
      <c r="H28" s="92">
        <f>(F28/E28)*100</f>
        <v>21.134</v>
      </c>
    </row>
    <row r="29" spans="1:8" ht="50.1" customHeight="1" x14ac:dyDescent="0.25">
      <c r="A29" s="97">
        <v>721</v>
      </c>
      <c r="B29" s="97"/>
      <c r="C29" s="100" t="s">
        <v>132</v>
      </c>
      <c r="D29" s="101">
        <f t="shared" si="4"/>
        <v>2625</v>
      </c>
      <c r="E29" s="92">
        <f t="shared" si="4"/>
        <v>1000</v>
      </c>
      <c r="F29" s="92">
        <f t="shared" si="4"/>
        <v>211.34</v>
      </c>
      <c r="G29" s="92">
        <f t="shared" ref="G29:H31" si="5">G28</f>
        <v>8.051047619047619</v>
      </c>
      <c r="H29" s="92">
        <f t="shared" si="5"/>
        <v>21.134</v>
      </c>
    </row>
    <row r="30" spans="1:8" ht="50.1" customHeight="1" x14ac:dyDescent="0.25">
      <c r="A30" s="97">
        <v>7211</v>
      </c>
      <c r="B30" s="97"/>
      <c r="C30" s="102" t="s">
        <v>133</v>
      </c>
      <c r="D30" s="103">
        <v>2625</v>
      </c>
      <c r="E30" s="99">
        <v>1000</v>
      </c>
      <c r="F30" s="99">
        <v>211.34</v>
      </c>
      <c r="G30" s="92">
        <f t="shared" si="5"/>
        <v>8.051047619047619</v>
      </c>
      <c r="H30" s="92">
        <f t="shared" si="5"/>
        <v>21.134</v>
      </c>
    </row>
    <row r="31" spans="1:8" ht="50.1" customHeight="1" x14ac:dyDescent="0.25">
      <c r="A31" s="97">
        <v>72111</v>
      </c>
      <c r="B31" s="97"/>
      <c r="C31" s="102" t="s">
        <v>134</v>
      </c>
      <c r="D31" s="103">
        <v>2625</v>
      </c>
      <c r="E31" s="99">
        <v>1000</v>
      </c>
      <c r="F31" s="99">
        <v>211.34</v>
      </c>
      <c r="G31" s="92">
        <f t="shared" si="5"/>
        <v>8.051047619047619</v>
      </c>
      <c r="H31" s="92">
        <f t="shared" si="5"/>
        <v>21.134</v>
      </c>
    </row>
    <row r="33" spans="4:4" x14ac:dyDescent="0.25">
      <c r="D33" s="6"/>
    </row>
  </sheetData>
  <mergeCells count="2">
    <mergeCell ref="A1:H3"/>
    <mergeCell ref="A4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topLeftCell="A103" zoomScaleNormal="100" workbookViewId="0">
      <selection activeCell="R233" sqref="R233"/>
    </sheetView>
  </sheetViews>
  <sheetFormatPr defaultRowHeight="15" x14ac:dyDescent="0.25"/>
  <cols>
    <col min="1" max="1" width="12.7109375" customWidth="1"/>
    <col min="2" max="2" width="47.5703125" customWidth="1"/>
    <col min="3" max="3" width="17.28515625" style="6" customWidth="1"/>
    <col min="4" max="5" width="17.28515625" bestFit="1" customWidth="1"/>
    <col min="6" max="6" width="12.85546875" style="6" bestFit="1" customWidth="1"/>
    <col min="7" max="7" width="13.5703125" style="6" customWidth="1"/>
    <col min="8" max="8" width="0.140625" customWidth="1"/>
    <col min="9" max="10" width="9.140625" hidden="1" customWidth="1"/>
  </cols>
  <sheetData>
    <row r="1" spans="1:10" ht="18" customHeight="1" x14ac:dyDescent="0.25"/>
    <row r="2" spans="1:10" ht="60.75" customHeight="1" x14ac:dyDescent="0.25">
      <c r="A2" s="148" t="s">
        <v>121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8.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7.95" customHeight="1" x14ac:dyDescent="0.25">
      <c r="A4" s="125">
        <v>2202</v>
      </c>
      <c r="B4" s="123" t="s">
        <v>139</v>
      </c>
      <c r="C4" s="126">
        <f>C27+C38+C48+C60</f>
        <v>7203321.1899999995</v>
      </c>
      <c r="D4" s="126">
        <f>D27+D38+D48+D60</f>
        <v>6809376.7300000004</v>
      </c>
      <c r="E4" s="126">
        <f>E27+E38+E48+E60</f>
        <v>7475027.5999999996</v>
      </c>
      <c r="F4" s="126">
        <v>109.30698062983801</v>
      </c>
      <c r="G4" s="126">
        <v>101.87207134226632</v>
      </c>
    </row>
    <row r="5" spans="1:10" ht="22.5" customHeight="1" x14ac:dyDescent="0.25">
      <c r="A5" s="24" t="s">
        <v>61</v>
      </c>
      <c r="B5" s="25" t="s">
        <v>48</v>
      </c>
      <c r="C5" s="63"/>
      <c r="D5" s="63"/>
      <c r="E5" s="63"/>
      <c r="F5" s="63"/>
      <c r="G5" s="63"/>
    </row>
    <row r="6" spans="1:10" ht="24" customHeight="1" x14ac:dyDescent="0.25">
      <c r="A6" s="147" t="s">
        <v>2</v>
      </c>
      <c r="B6" s="147"/>
      <c r="C6" s="64"/>
      <c r="D6" s="1"/>
      <c r="E6" s="1"/>
      <c r="F6" s="51"/>
      <c r="G6" s="51"/>
    </row>
    <row r="7" spans="1:10" ht="45" x14ac:dyDescent="0.25">
      <c r="A7" s="3" t="s">
        <v>1</v>
      </c>
      <c r="B7" s="2" t="s">
        <v>0</v>
      </c>
      <c r="C7" s="65" t="s">
        <v>74</v>
      </c>
      <c r="D7" s="4" t="s">
        <v>46</v>
      </c>
      <c r="E7" s="4" t="s">
        <v>47</v>
      </c>
      <c r="F7" s="52" t="s">
        <v>77</v>
      </c>
      <c r="G7" s="52" t="s">
        <v>76</v>
      </c>
    </row>
    <row r="8" spans="1:10" x14ac:dyDescent="0.25">
      <c r="A8" s="37"/>
      <c r="B8" s="38"/>
      <c r="C8" s="71">
        <v>1</v>
      </c>
      <c r="D8" s="39">
        <v>2</v>
      </c>
      <c r="E8" s="39">
        <v>3</v>
      </c>
      <c r="F8" s="76">
        <v>4</v>
      </c>
      <c r="G8" s="56">
        <v>5</v>
      </c>
    </row>
    <row r="9" spans="1:10" x14ac:dyDescent="0.25">
      <c r="A9" s="14">
        <v>32111</v>
      </c>
      <c r="B9" s="15" t="s">
        <v>3</v>
      </c>
      <c r="C9" s="66">
        <v>350</v>
      </c>
      <c r="D9" s="16">
        <v>1000</v>
      </c>
      <c r="E9" s="16">
        <v>1000</v>
      </c>
      <c r="F9" s="16">
        <f>(E9/C9)*100</f>
        <v>285.71428571428572</v>
      </c>
      <c r="G9" s="47">
        <f>SUM(E9/D9)*100</f>
        <v>100</v>
      </c>
    </row>
    <row r="10" spans="1:10" x14ac:dyDescent="0.25">
      <c r="A10" s="17">
        <v>32211</v>
      </c>
      <c r="B10" s="18" t="s">
        <v>10</v>
      </c>
      <c r="C10" s="19">
        <v>31461.45</v>
      </c>
      <c r="D10" s="19">
        <v>25000</v>
      </c>
      <c r="E10" s="19">
        <v>25000</v>
      </c>
      <c r="F10" s="16">
        <f t="shared" ref="F10:F27" si="0">(E10/C10)*100</f>
        <v>79.462326116564867</v>
      </c>
      <c r="G10" s="47">
        <f t="shared" ref="G10:G27" si="1">SUM(E10/D10)*100</f>
        <v>100</v>
      </c>
    </row>
    <row r="11" spans="1:10" x14ac:dyDescent="0.25">
      <c r="A11" s="17">
        <v>32221</v>
      </c>
      <c r="B11" s="18" t="s">
        <v>4</v>
      </c>
      <c r="C11" s="19">
        <v>34074.57</v>
      </c>
      <c r="D11" s="19">
        <v>25000</v>
      </c>
      <c r="E11" s="19">
        <v>25000</v>
      </c>
      <c r="F11" s="16">
        <f t="shared" si="0"/>
        <v>73.368497386760851</v>
      </c>
      <c r="G11" s="47">
        <f t="shared" si="1"/>
        <v>100</v>
      </c>
    </row>
    <row r="12" spans="1:10" x14ac:dyDescent="0.25">
      <c r="A12" s="17">
        <v>32231</v>
      </c>
      <c r="B12" s="18" t="s">
        <v>5</v>
      </c>
      <c r="C12" s="19">
        <v>32826.550000000003</v>
      </c>
      <c r="D12" s="19">
        <v>40000</v>
      </c>
      <c r="E12" s="19">
        <v>36663.42</v>
      </c>
      <c r="F12" s="16">
        <f t="shared" si="0"/>
        <v>111.68831327081278</v>
      </c>
      <c r="G12" s="47">
        <f t="shared" si="1"/>
        <v>91.658549999999991</v>
      </c>
    </row>
    <row r="13" spans="1:10" x14ac:dyDescent="0.25">
      <c r="A13" s="17">
        <v>32234</v>
      </c>
      <c r="B13" s="18" t="s">
        <v>135</v>
      </c>
      <c r="C13" s="19">
        <v>139626.14000000001</v>
      </c>
      <c r="D13" s="19">
        <v>205000</v>
      </c>
      <c r="E13" s="19">
        <v>208336.58</v>
      </c>
      <c r="F13" s="16">
        <f t="shared" si="0"/>
        <v>149.21029830087687</v>
      </c>
      <c r="G13" s="47">
        <f t="shared" si="1"/>
        <v>101.6276</v>
      </c>
    </row>
    <row r="14" spans="1:10" x14ac:dyDescent="0.25">
      <c r="A14" s="17">
        <v>32241</v>
      </c>
      <c r="B14" s="18" t="s">
        <v>11</v>
      </c>
      <c r="C14" s="19">
        <v>15205.48</v>
      </c>
      <c r="D14" s="19">
        <v>15000</v>
      </c>
      <c r="E14" s="19">
        <v>15087.53</v>
      </c>
      <c r="F14" s="16">
        <f t="shared" si="0"/>
        <v>99.2242928207462</v>
      </c>
      <c r="G14" s="47">
        <f t="shared" si="1"/>
        <v>100.58353333333334</v>
      </c>
    </row>
    <row r="15" spans="1:10" x14ac:dyDescent="0.25">
      <c r="A15" s="17">
        <v>32251</v>
      </c>
      <c r="B15" s="18" t="s">
        <v>6</v>
      </c>
      <c r="C15" s="19">
        <v>20276.22</v>
      </c>
      <c r="D15" s="19">
        <v>2000</v>
      </c>
      <c r="E15" s="19">
        <v>1912.47</v>
      </c>
      <c r="F15" s="16">
        <f t="shared" si="0"/>
        <v>9.4320834948525896</v>
      </c>
      <c r="G15" s="47">
        <f t="shared" si="1"/>
        <v>95.623500000000007</v>
      </c>
    </row>
    <row r="16" spans="1:10" x14ac:dyDescent="0.25">
      <c r="A16" s="17">
        <v>32311</v>
      </c>
      <c r="B16" s="18" t="s">
        <v>7</v>
      </c>
      <c r="C16" s="19">
        <v>48282.77</v>
      </c>
      <c r="D16" s="19">
        <v>32000</v>
      </c>
      <c r="E16" s="19">
        <v>33200</v>
      </c>
      <c r="F16" s="16">
        <f t="shared" si="0"/>
        <v>68.761589279156937</v>
      </c>
      <c r="G16" s="47">
        <f t="shared" si="1"/>
        <v>103.75000000000001</v>
      </c>
    </row>
    <row r="17" spans="1:7" x14ac:dyDescent="0.25">
      <c r="A17" s="17">
        <v>32321</v>
      </c>
      <c r="B17" s="18" t="s">
        <v>35</v>
      </c>
      <c r="C17" s="19">
        <v>54647.35</v>
      </c>
      <c r="D17" s="19">
        <v>22000</v>
      </c>
      <c r="E17" s="19">
        <v>22000</v>
      </c>
      <c r="F17" s="16">
        <f t="shared" si="0"/>
        <v>40.25812779576686</v>
      </c>
      <c r="G17" s="47">
        <f t="shared" si="1"/>
        <v>100</v>
      </c>
    </row>
    <row r="18" spans="1:7" x14ac:dyDescent="0.25">
      <c r="A18" s="17">
        <v>32341</v>
      </c>
      <c r="B18" s="18" t="s">
        <v>8</v>
      </c>
      <c r="C18" s="19">
        <v>56319.46</v>
      </c>
      <c r="D18" s="19">
        <v>32608.94</v>
      </c>
      <c r="E18" s="19">
        <v>36003.94</v>
      </c>
      <c r="F18" s="16">
        <f t="shared" si="0"/>
        <v>63.9280632307199</v>
      </c>
      <c r="G18" s="47">
        <f t="shared" si="1"/>
        <v>110.41125531832682</v>
      </c>
    </row>
    <row r="19" spans="1:7" x14ac:dyDescent="0.25">
      <c r="A19" s="17">
        <v>32353</v>
      </c>
      <c r="B19" s="18" t="s">
        <v>49</v>
      </c>
      <c r="C19" s="19">
        <v>520207</v>
      </c>
      <c r="D19" s="19">
        <v>500000</v>
      </c>
      <c r="E19" s="19">
        <v>507513.97</v>
      </c>
      <c r="F19" s="16">
        <f t="shared" si="0"/>
        <v>97.56000399840832</v>
      </c>
      <c r="G19" s="47">
        <f t="shared" si="1"/>
        <v>101.50279399999999</v>
      </c>
    </row>
    <row r="20" spans="1:7" x14ac:dyDescent="0.25">
      <c r="A20" s="17">
        <v>32361</v>
      </c>
      <c r="B20" s="18" t="s">
        <v>9</v>
      </c>
      <c r="C20" s="19">
        <v>11000</v>
      </c>
      <c r="D20" s="19">
        <v>18000</v>
      </c>
      <c r="E20" s="19">
        <v>16800</v>
      </c>
      <c r="F20" s="16">
        <f t="shared" si="0"/>
        <v>152.72727272727275</v>
      </c>
      <c r="G20" s="47">
        <f t="shared" si="1"/>
        <v>93.333333333333329</v>
      </c>
    </row>
    <row r="21" spans="1:7" x14ac:dyDescent="0.25">
      <c r="A21" s="17">
        <v>32389</v>
      </c>
      <c r="B21" s="18" t="s">
        <v>12</v>
      </c>
      <c r="C21" s="19">
        <v>24127.5</v>
      </c>
      <c r="D21" s="19">
        <v>23400</v>
      </c>
      <c r="E21" s="19">
        <v>23400</v>
      </c>
      <c r="F21" s="16">
        <f t="shared" si="0"/>
        <v>96.984768417780543</v>
      </c>
      <c r="G21" s="47">
        <f t="shared" si="1"/>
        <v>100</v>
      </c>
    </row>
    <row r="22" spans="1:7" x14ac:dyDescent="0.25">
      <c r="A22" s="17">
        <v>32399</v>
      </c>
      <c r="B22" s="18" t="s">
        <v>13</v>
      </c>
      <c r="C22" s="19">
        <v>10420.549999999999</v>
      </c>
      <c r="D22" s="19">
        <v>2000</v>
      </c>
      <c r="E22" s="19">
        <v>2000</v>
      </c>
      <c r="F22" s="16">
        <f t="shared" si="0"/>
        <v>19.192844907418515</v>
      </c>
      <c r="G22" s="48">
        <f t="shared" si="1"/>
        <v>100</v>
      </c>
    </row>
    <row r="23" spans="1:7" x14ac:dyDescent="0.25">
      <c r="A23" s="17">
        <v>32922</v>
      </c>
      <c r="B23" s="18" t="s">
        <v>14</v>
      </c>
      <c r="C23" s="19">
        <v>3858.95</v>
      </c>
      <c r="D23" s="19">
        <v>3900</v>
      </c>
      <c r="E23" s="19">
        <v>3390.44</v>
      </c>
      <c r="F23" s="16">
        <f t="shared" si="0"/>
        <v>87.859132665621487</v>
      </c>
      <c r="G23" s="48">
        <f t="shared" si="1"/>
        <v>86.934358974358972</v>
      </c>
    </row>
    <row r="24" spans="1:7" x14ac:dyDescent="0.25">
      <c r="A24" s="17">
        <v>32941</v>
      </c>
      <c r="B24" s="18" t="s">
        <v>15</v>
      </c>
      <c r="C24" s="19">
        <v>1000</v>
      </c>
      <c r="D24" s="19">
        <v>1000</v>
      </c>
      <c r="E24" s="19">
        <v>18766.37</v>
      </c>
      <c r="F24" s="16">
        <f t="shared" si="0"/>
        <v>1876.6369999999999</v>
      </c>
      <c r="G24" s="48">
        <f t="shared" si="1"/>
        <v>1876.6369999999999</v>
      </c>
    </row>
    <row r="25" spans="1:7" x14ac:dyDescent="0.25">
      <c r="A25" s="17">
        <v>32999</v>
      </c>
      <c r="B25" s="18" t="s">
        <v>16</v>
      </c>
      <c r="C25" s="19">
        <v>2678.15</v>
      </c>
      <c r="D25" s="19">
        <v>2000</v>
      </c>
      <c r="E25" s="19">
        <v>2000</v>
      </c>
      <c r="F25" s="16">
        <f t="shared" si="0"/>
        <v>74.678416070795137</v>
      </c>
      <c r="G25" s="48">
        <f t="shared" si="1"/>
        <v>100</v>
      </c>
    </row>
    <row r="26" spans="1:7" x14ac:dyDescent="0.25">
      <c r="A26" s="17">
        <v>34312</v>
      </c>
      <c r="B26" s="18" t="s">
        <v>136</v>
      </c>
      <c r="C26" s="19">
        <v>746.88</v>
      </c>
      <c r="D26" s="19">
        <v>280</v>
      </c>
      <c r="E26" s="19">
        <v>1763.18</v>
      </c>
      <c r="F26" s="16">
        <f t="shared" si="0"/>
        <v>236.07272922022281</v>
      </c>
      <c r="G26" s="48">
        <f t="shared" si="1"/>
        <v>629.70714285714291</v>
      </c>
    </row>
    <row r="27" spans="1:7" x14ac:dyDescent="0.25">
      <c r="A27" s="29" t="s">
        <v>33</v>
      </c>
      <c r="B27" s="30"/>
      <c r="C27" s="31">
        <f>SUM(C9:C26)</f>
        <v>1007109.02</v>
      </c>
      <c r="D27" s="31">
        <f>SUM(D9:D26)</f>
        <v>950188.94</v>
      </c>
      <c r="E27" s="31">
        <f>SUM(E9:E26)</f>
        <v>979837.89999999991</v>
      </c>
      <c r="F27" s="16">
        <f t="shared" si="0"/>
        <v>97.292138243384997</v>
      </c>
      <c r="G27" s="49">
        <f t="shared" si="1"/>
        <v>103.1203225750028</v>
      </c>
    </row>
    <row r="28" spans="1:7" x14ac:dyDescent="0.25">
      <c r="A28" s="7"/>
      <c r="B28" s="8"/>
      <c r="C28" s="67"/>
      <c r="D28" s="9"/>
      <c r="E28" s="9"/>
      <c r="F28" s="9"/>
    </row>
    <row r="29" spans="1:7" x14ac:dyDescent="0.25">
      <c r="A29" s="7"/>
      <c r="B29" s="8"/>
      <c r="C29" s="67"/>
      <c r="D29" s="9"/>
      <c r="E29" s="9"/>
      <c r="F29" s="9"/>
    </row>
    <row r="30" spans="1:7" x14ac:dyDescent="0.25">
      <c r="A30" s="7"/>
      <c r="B30" s="8"/>
      <c r="C30" s="67"/>
      <c r="D30" s="9"/>
      <c r="E30" s="9"/>
      <c r="F30" s="9"/>
    </row>
    <row r="31" spans="1:7" ht="19.5" x14ac:dyDescent="0.35">
      <c r="A31" s="26" t="s">
        <v>62</v>
      </c>
      <c r="B31" s="27" t="s">
        <v>63</v>
      </c>
      <c r="C31" s="68"/>
      <c r="D31" s="117"/>
      <c r="E31" s="118"/>
      <c r="F31" s="118"/>
      <c r="G31" s="119"/>
    </row>
    <row r="32" spans="1:7" ht="15.75" x14ac:dyDescent="0.25">
      <c r="A32" s="12" t="s">
        <v>64</v>
      </c>
      <c r="B32" s="10"/>
      <c r="C32" s="13"/>
      <c r="D32" s="13"/>
      <c r="E32" s="13"/>
      <c r="F32" s="13"/>
    </row>
    <row r="33" spans="1:7" ht="45" x14ac:dyDescent="0.25">
      <c r="A33" s="3" t="s">
        <v>1</v>
      </c>
      <c r="B33" s="2" t="s">
        <v>0</v>
      </c>
      <c r="C33" s="65" t="s">
        <v>74</v>
      </c>
      <c r="D33" s="4" t="s">
        <v>46</v>
      </c>
      <c r="E33" s="4" t="s">
        <v>47</v>
      </c>
      <c r="F33" s="52" t="s">
        <v>77</v>
      </c>
      <c r="G33" s="52" t="s">
        <v>76</v>
      </c>
    </row>
    <row r="34" spans="1:7" x14ac:dyDescent="0.25">
      <c r="A34" s="40"/>
      <c r="B34" s="41"/>
      <c r="C34" s="71">
        <v>1</v>
      </c>
      <c r="D34" s="39">
        <v>2</v>
      </c>
      <c r="E34" s="39">
        <v>3</v>
      </c>
      <c r="F34" s="76">
        <v>4</v>
      </c>
      <c r="G34" s="56">
        <v>5</v>
      </c>
    </row>
    <row r="35" spans="1:7" x14ac:dyDescent="0.25">
      <c r="A35" s="17">
        <v>45111</v>
      </c>
      <c r="B35" s="43" t="s">
        <v>52</v>
      </c>
      <c r="C35" s="69">
        <v>577390.13</v>
      </c>
      <c r="D35" s="19">
        <v>0</v>
      </c>
      <c r="E35" s="19">
        <v>0</v>
      </c>
      <c r="F35" s="19">
        <f>(E35/C35)*100</f>
        <v>0</v>
      </c>
      <c r="G35" s="48">
        <v>0</v>
      </c>
    </row>
    <row r="36" spans="1:7" s="42" customFormat="1" x14ac:dyDescent="0.25">
      <c r="A36" s="29" t="s">
        <v>33</v>
      </c>
      <c r="B36" s="32"/>
      <c r="C36" s="31">
        <f>SUM(C35)</f>
        <v>577390.13</v>
      </c>
      <c r="D36" s="31">
        <f>SUM(D35)</f>
        <v>0</v>
      </c>
      <c r="E36" s="31">
        <f>SUM(E35)</f>
        <v>0</v>
      </c>
      <c r="F36" s="31">
        <f>(E36/C36)*100</f>
        <v>0</v>
      </c>
      <c r="G36" s="49">
        <v>0</v>
      </c>
    </row>
    <row r="37" spans="1:7" s="42" customFormat="1" x14ac:dyDescent="0.25">
      <c r="A37" s="28"/>
      <c r="B37" s="35"/>
      <c r="C37" s="36"/>
      <c r="D37" s="36"/>
      <c r="E37" s="36"/>
      <c r="F37" s="36"/>
      <c r="G37" s="53"/>
    </row>
    <row r="38" spans="1:7" x14ac:dyDescent="0.25">
      <c r="A38" s="29" t="s">
        <v>34</v>
      </c>
      <c r="B38" s="18"/>
      <c r="C38" s="31">
        <f>C36</f>
        <v>577390.13</v>
      </c>
      <c r="D38" s="31">
        <f>D36</f>
        <v>0</v>
      </c>
      <c r="E38" s="31">
        <f>E36</f>
        <v>0</v>
      </c>
      <c r="F38" s="75">
        <f t="shared" ref="F38" si="2">(E38/C38)*100</f>
        <v>0</v>
      </c>
      <c r="G38" s="49">
        <v>0</v>
      </c>
    </row>
    <row r="39" spans="1:7" x14ac:dyDescent="0.25">
      <c r="A39" s="5"/>
      <c r="D39" s="13"/>
      <c r="E39" s="13"/>
      <c r="F39" s="13"/>
    </row>
    <row r="40" spans="1:7" x14ac:dyDescent="0.25">
      <c r="A40" s="5"/>
      <c r="D40" s="13"/>
      <c r="E40" s="13"/>
      <c r="F40" s="13"/>
    </row>
    <row r="41" spans="1:7" ht="19.5" x14ac:dyDescent="0.35">
      <c r="A41" s="26" t="s">
        <v>66</v>
      </c>
      <c r="B41" s="27" t="s">
        <v>67</v>
      </c>
      <c r="C41" s="68"/>
      <c r="D41" s="120"/>
      <c r="E41" s="118"/>
      <c r="F41" s="118"/>
      <c r="G41" s="119"/>
    </row>
    <row r="42" spans="1:7" ht="15.75" x14ac:dyDescent="0.25">
      <c r="A42" s="12" t="s">
        <v>64</v>
      </c>
      <c r="B42" s="10"/>
      <c r="C42" s="13"/>
      <c r="D42" s="13"/>
      <c r="E42" s="13"/>
      <c r="F42" s="13"/>
    </row>
    <row r="43" spans="1:7" ht="45" x14ac:dyDescent="0.25">
      <c r="A43" s="3" t="s">
        <v>1</v>
      </c>
      <c r="B43" s="2" t="s">
        <v>0</v>
      </c>
      <c r="C43" s="65" t="s">
        <v>74</v>
      </c>
      <c r="D43" s="4" t="s">
        <v>46</v>
      </c>
      <c r="E43" s="4" t="s">
        <v>47</v>
      </c>
      <c r="F43" s="52" t="s">
        <v>77</v>
      </c>
      <c r="G43" s="52" t="s">
        <v>76</v>
      </c>
    </row>
    <row r="44" spans="1:7" x14ac:dyDescent="0.25">
      <c r="A44" s="40"/>
      <c r="B44" s="41"/>
      <c r="C44" s="71">
        <v>1</v>
      </c>
      <c r="D44" s="39">
        <v>2</v>
      </c>
      <c r="E44" s="39">
        <v>3</v>
      </c>
      <c r="F44" s="76">
        <v>4</v>
      </c>
      <c r="G44" s="56">
        <v>5</v>
      </c>
    </row>
    <row r="45" spans="1:7" s="42" customFormat="1" x14ac:dyDescent="0.25">
      <c r="A45" s="58">
        <v>32241</v>
      </c>
      <c r="B45" s="18" t="s">
        <v>137</v>
      </c>
      <c r="C45" s="19">
        <v>3120.24</v>
      </c>
      <c r="D45" s="50">
        <v>6968.75</v>
      </c>
      <c r="E45" s="50">
        <v>6968.75</v>
      </c>
      <c r="F45" s="50">
        <f>(E45/C45)*100</f>
        <v>223.34019178011948</v>
      </c>
      <c r="G45" s="55">
        <f>(E45/D45)*100</f>
        <v>100</v>
      </c>
    </row>
    <row r="46" spans="1:7" x14ac:dyDescent="0.25">
      <c r="A46" s="58">
        <v>32321</v>
      </c>
      <c r="B46" s="15" t="s">
        <v>138</v>
      </c>
      <c r="C46" s="66">
        <v>21325.93</v>
      </c>
      <c r="D46" s="50">
        <v>57578.5</v>
      </c>
      <c r="E46" s="50">
        <v>57578.5</v>
      </c>
      <c r="F46" s="50">
        <f t="shared" ref="F46:F48" si="3">(E46/C46)*100</f>
        <v>269.99291472868941</v>
      </c>
      <c r="G46" s="55">
        <f>(E46/D46)*100</f>
        <v>100</v>
      </c>
    </row>
    <row r="47" spans="1:7" x14ac:dyDescent="0.25">
      <c r="A47" s="17">
        <v>42212</v>
      </c>
      <c r="B47" s="43" t="s">
        <v>17</v>
      </c>
      <c r="C47" s="69">
        <v>24978.75</v>
      </c>
      <c r="D47" s="19">
        <v>27281.25</v>
      </c>
      <c r="E47" s="19">
        <v>27281.25</v>
      </c>
      <c r="F47" s="50">
        <f t="shared" si="3"/>
        <v>109.21783515988591</v>
      </c>
      <c r="G47" s="55">
        <f>(E47/D47)*100</f>
        <v>100</v>
      </c>
    </row>
    <row r="48" spans="1:7" x14ac:dyDescent="0.25">
      <c r="A48" s="29" t="s">
        <v>33</v>
      </c>
      <c r="B48" s="32"/>
      <c r="C48" s="31">
        <f>SUM(C45:C47)</f>
        <v>49424.92</v>
      </c>
      <c r="D48" s="31">
        <f>SUM(D45:D47)</f>
        <v>91828.5</v>
      </c>
      <c r="E48" s="31">
        <f>SUM(E45:E47)</f>
        <v>91828.5</v>
      </c>
      <c r="F48" s="72">
        <f t="shared" si="3"/>
        <v>185.79392743579555</v>
      </c>
      <c r="G48" s="49">
        <f>(E48/D48)*100</f>
        <v>100</v>
      </c>
    </row>
    <row r="49" spans="1:7" x14ac:dyDescent="0.25">
      <c r="A49" s="28"/>
      <c r="B49" s="35"/>
      <c r="C49" s="36"/>
      <c r="D49" s="36"/>
      <c r="E49" s="36"/>
      <c r="F49" s="36"/>
      <c r="G49" s="53"/>
    </row>
    <row r="50" spans="1:7" x14ac:dyDescent="0.25">
      <c r="A50" s="5"/>
      <c r="D50" s="13"/>
      <c r="E50" s="13"/>
      <c r="F50" s="13"/>
    </row>
    <row r="51" spans="1:7" ht="19.5" x14ac:dyDescent="0.35">
      <c r="A51" s="26" t="s">
        <v>65</v>
      </c>
      <c r="B51" s="27" t="s">
        <v>32</v>
      </c>
      <c r="C51" s="121"/>
      <c r="D51" s="118"/>
      <c r="E51" s="118"/>
      <c r="F51" s="118"/>
      <c r="G51" s="119"/>
    </row>
    <row r="52" spans="1:7" ht="15.75" x14ac:dyDescent="0.25">
      <c r="A52" s="12" t="s">
        <v>21</v>
      </c>
      <c r="B52" s="10"/>
      <c r="C52" s="13"/>
      <c r="D52" s="13"/>
      <c r="E52" s="13"/>
      <c r="F52" s="13"/>
    </row>
    <row r="53" spans="1:7" s="42" customFormat="1" ht="45" x14ac:dyDescent="0.2">
      <c r="A53" s="3" t="s">
        <v>1</v>
      </c>
      <c r="B53" s="2" t="s">
        <v>0</v>
      </c>
      <c r="C53" s="65" t="s">
        <v>74</v>
      </c>
      <c r="D53" s="4" t="s">
        <v>46</v>
      </c>
      <c r="E53" s="4" t="s">
        <v>47</v>
      </c>
      <c r="F53" s="52" t="s">
        <v>77</v>
      </c>
      <c r="G53" s="52" t="s">
        <v>76</v>
      </c>
    </row>
    <row r="54" spans="1:7" x14ac:dyDescent="0.25">
      <c r="A54" s="40"/>
      <c r="B54" s="41"/>
      <c r="C54" s="71">
        <v>1</v>
      </c>
      <c r="D54" s="39">
        <v>2</v>
      </c>
      <c r="E54" s="39">
        <v>3</v>
      </c>
      <c r="F54" s="76">
        <v>4</v>
      </c>
      <c r="G54" s="56">
        <v>5</v>
      </c>
    </row>
    <row r="55" spans="1:7" x14ac:dyDescent="0.25">
      <c r="A55" s="21">
        <v>311</v>
      </c>
      <c r="B55" s="22" t="s">
        <v>30</v>
      </c>
      <c r="C55" s="115">
        <v>4420887.75</v>
      </c>
      <c r="D55" s="116">
        <v>4592370.24</v>
      </c>
      <c r="E55" s="116">
        <v>5022716.53</v>
      </c>
      <c r="F55" s="19">
        <f t="shared" ref="F55:F60" si="4">(E55/C55)*100</f>
        <v>113.61330153655224</v>
      </c>
      <c r="G55" s="48">
        <f>E55/D55*100</f>
        <v>109.37089710780809</v>
      </c>
    </row>
    <row r="56" spans="1:7" x14ac:dyDescent="0.25">
      <c r="A56" s="21">
        <v>312</v>
      </c>
      <c r="B56" s="22" t="s">
        <v>22</v>
      </c>
      <c r="C56" s="115">
        <v>199249.62</v>
      </c>
      <c r="D56" s="116">
        <v>169407.96</v>
      </c>
      <c r="E56" s="116">
        <v>229948.11</v>
      </c>
      <c r="F56" s="19">
        <f t="shared" si="4"/>
        <v>115.40705071357225</v>
      </c>
      <c r="G56" s="48">
        <f t="shared" ref="G56:G60" si="5">E56/D56*100</f>
        <v>135.7363077862457</v>
      </c>
    </row>
    <row r="57" spans="1:7" x14ac:dyDescent="0.25">
      <c r="A57" s="21">
        <v>313</v>
      </c>
      <c r="B57" s="22" t="s">
        <v>31</v>
      </c>
      <c r="C57" s="115">
        <v>732245.95</v>
      </c>
      <c r="D57" s="116">
        <v>757741.2</v>
      </c>
      <c r="E57" s="116">
        <v>828748.35</v>
      </c>
      <c r="F57" s="19">
        <f t="shared" si="4"/>
        <v>113.17895988362928</v>
      </c>
      <c r="G57" s="48">
        <f t="shared" si="5"/>
        <v>109.37089734595401</v>
      </c>
    </row>
    <row r="58" spans="1:7" x14ac:dyDescent="0.25">
      <c r="A58" s="21">
        <v>321</v>
      </c>
      <c r="B58" s="22" t="s">
        <v>75</v>
      </c>
      <c r="C58" s="115">
        <v>207663.8</v>
      </c>
      <c r="D58" s="116">
        <v>237039.89</v>
      </c>
      <c r="E58" s="116">
        <v>300473.21000000002</v>
      </c>
      <c r="F58" s="19">
        <f t="shared" si="4"/>
        <v>144.69214663316382</v>
      </c>
      <c r="G58" s="48">
        <f t="shared" si="5"/>
        <v>126.76060978597317</v>
      </c>
    </row>
    <row r="59" spans="1:7" x14ac:dyDescent="0.25">
      <c r="A59" s="21">
        <v>3295</v>
      </c>
      <c r="B59" s="22" t="s">
        <v>36</v>
      </c>
      <c r="C59" s="115">
        <v>9350</v>
      </c>
      <c r="D59" s="116">
        <v>10800</v>
      </c>
      <c r="E59" s="116">
        <v>21475</v>
      </c>
      <c r="F59" s="19">
        <f t="shared" si="4"/>
        <v>229.67914438502675</v>
      </c>
      <c r="G59" s="48">
        <f t="shared" si="5"/>
        <v>198.84259259259258</v>
      </c>
    </row>
    <row r="60" spans="1:7" x14ac:dyDescent="0.25">
      <c r="A60" s="29" t="s">
        <v>33</v>
      </c>
      <c r="B60" s="32"/>
      <c r="C60" s="31">
        <f>SUM(C55:C59)</f>
        <v>5569397.1200000001</v>
      </c>
      <c r="D60" s="31">
        <f>SUM(D55:D59)</f>
        <v>5767359.29</v>
      </c>
      <c r="E60" s="31">
        <f>SUM(E55:E59)</f>
        <v>6403361.2000000002</v>
      </c>
      <c r="F60" s="31">
        <f t="shared" si="4"/>
        <v>114.97404588021189</v>
      </c>
      <c r="G60" s="49">
        <f t="shared" si="5"/>
        <v>111.02761035024749</v>
      </c>
    </row>
    <row r="61" spans="1:7" x14ac:dyDescent="0.25">
      <c r="A61" s="28"/>
      <c r="B61" s="35"/>
      <c r="C61" s="36"/>
      <c r="D61" s="36"/>
      <c r="E61" s="36"/>
      <c r="F61" s="36"/>
      <c r="G61" s="53"/>
    </row>
    <row r="62" spans="1:7" ht="27.95" customHeight="1" x14ac:dyDescent="0.35">
      <c r="A62" s="122">
        <v>2203</v>
      </c>
      <c r="B62" s="123" t="s">
        <v>140</v>
      </c>
      <c r="C62" s="124">
        <f>C69+C77+C85+C99+C106+C115+C125+C140+C153+C168+C161</f>
        <v>364814.57</v>
      </c>
      <c r="D62" s="124">
        <f>D69+D77+D85+D99+D106+D115+D125+D131+D140+D153+D168</f>
        <v>255793.43</v>
      </c>
      <c r="E62" s="124">
        <f>E69+E77+E85+E99+E106+E115+E125+E131+E140+E153+E168</f>
        <v>385732.67</v>
      </c>
      <c r="F62" s="124">
        <f>E62/C62*100</f>
        <v>105.73389927929686</v>
      </c>
      <c r="G62" s="124">
        <f>E62/D62*100</f>
        <v>150.79850565356585</v>
      </c>
    </row>
    <row r="63" spans="1:7" x14ac:dyDescent="0.25">
      <c r="A63" s="5"/>
      <c r="D63" s="13"/>
      <c r="E63" s="13"/>
      <c r="F63" s="13"/>
    </row>
    <row r="64" spans="1:7" ht="19.5" x14ac:dyDescent="0.35">
      <c r="A64" s="26" t="s">
        <v>59</v>
      </c>
      <c r="B64" s="27" t="s">
        <v>38</v>
      </c>
      <c r="C64" s="68"/>
      <c r="D64" s="120"/>
      <c r="E64" s="118"/>
      <c r="F64" s="118"/>
      <c r="G64" s="119"/>
    </row>
    <row r="65" spans="1:7" ht="15.75" x14ac:dyDescent="0.25">
      <c r="A65" s="12" t="s">
        <v>18</v>
      </c>
      <c r="B65" s="10"/>
      <c r="C65" s="13"/>
      <c r="D65" s="13"/>
      <c r="E65" s="13"/>
      <c r="F65" s="13"/>
    </row>
    <row r="66" spans="1:7" ht="45" x14ac:dyDescent="0.25">
      <c r="A66" s="3" t="s">
        <v>1</v>
      </c>
      <c r="B66" s="2" t="s">
        <v>0</v>
      </c>
      <c r="C66" s="65" t="s">
        <v>74</v>
      </c>
      <c r="D66" s="4" t="s">
        <v>46</v>
      </c>
      <c r="E66" s="4" t="s">
        <v>47</v>
      </c>
      <c r="F66" s="52" t="s">
        <v>77</v>
      </c>
      <c r="G66" s="52" t="s">
        <v>76</v>
      </c>
    </row>
    <row r="67" spans="1:7" x14ac:dyDescent="0.25">
      <c r="A67" s="40"/>
      <c r="B67" s="41"/>
      <c r="C67" s="71">
        <v>1</v>
      </c>
      <c r="D67" s="39">
        <v>2</v>
      </c>
      <c r="E67" s="39">
        <v>3</v>
      </c>
      <c r="F67" s="76">
        <v>4</v>
      </c>
      <c r="G67" s="56">
        <v>5</v>
      </c>
    </row>
    <row r="68" spans="1:7" x14ac:dyDescent="0.25">
      <c r="A68" s="17">
        <v>32999</v>
      </c>
      <c r="B68" s="43" t="s">
        <v>19</v>
      </c>
      <c r="C68" s="69">
        <v>8500</v>
      </c>
      <c r="D68" s="19">
        <v>7500</v>
      </c>
      <c r="E68" s="19">
        <v>7500</v>
      </c>
      <c r="F68" s="19">
        <f>(E68/C68)*100</f>
        <v>88.235294117647058</v>
      </c>
      <c r="G68" s="48">
        <f>(E68/D68)*100</f>
        <v>100</v>
      </c>
    </row>
    <row r="69" spans="1:7" x14ac:dyDescent="0.25">
      <c r="A69" s="29" t="s">
        <v>33</v>
      </c>
      <c r="B69" s="32"/>
      <c r="C69" s="31">
        <f>SUM(C68)</f>
        <v>8500</v>
      </c>
      <c r="D69" s="31">
        <f>SUM(D68)</f>
        <v>7500</v>
      </c>
      <c r="E69" s="31">
        <f t="shared" ref="E69" si="6">SUM(E68)</f>
        <v>7500</v>
      </c>
      <c r="F69" s="31">
        <f>(E69/C69)*100</f>
        <v>88.235294117647058</v>
      </c>
      <c r="G69" s="49">
        <f>(E69/D69)*100</f>
        <v>100</v>
      </c>
    </row>
    <row r="70" spans="1:7" x14ac:dyDescent="0.25">
      <c r="A70" s="28"/>
      <c r="B70" s="35"/>
      <c r="C70" s="36"/>
      <c r="D70" s="36"/>
      <c r="E70" s="36"/>
      <c r="F70" s="36"/>
      <c r="G70" s="53"/>
    </row>
    <row r="71" spans="1:7" x14ac:dyDescent="0.25">
      <c r="A71" s="28"/>
      <c r="B71" s="35"/>
      <c r="C71" s="36"/>
      <c r="D71" s="36"/>
      <c r="E71" s="36"/>
      <c r="F71" s="36"/>
      <c r="G71" s="53"/>
    </row>
    <row r="72" spans="1:7" s="42" customFormat="1" ht="19.5" x14ac:dyDescent="0.35">
      <c r="A72" s="26" t="s">
        <v>68</v>
      </c>
      <c r="B72" s="27" t="s">
        <v>69</v>
      </c>
      <c r="C72" s="68"/>
      <c r="D72" s="120"/>
      <c r="E72" s="118"/>
      <c r="F72" s="118"/>
      <c r="G72" s="119"/>
    </row>
    <row r="73" spans="1:7" ht="15.75" x14ac:dyDescent="0.25">
      <c r="A73" s="12" t="s">
        <v>18</v>
      </c>
      <c r="B73" s="10"/>
      <c r="C73" s="13"/>
      <c r="D73" s="13"/>
      <c r="E73" s="13"/>
      <c r="F73" s="13"/>
    </row>
    <row r="74" spans="1:7" ht="45" x14ac:dyDescent="0.25">
      <c r="A74" s="3" t="s">
        <v>1</v>
      </c>
      <c r="B74" s="2" t="s">
        <v>0</v>
      </c>
      <c r="C74" s="65" t="s">
        <v>74</v>
      </c>
      <c r="D74" s="4" t="s">
        <v>46</v>
      </c>
      <c r="E74" s="4" t="s">
        <v>47</v>
      </c>
      <c r="F74" s="52" t="s">
        <v>77</v>
      </c>
      <c r="G74" s="52" t="s">
        <v>76</v>
      </c>
    </row>
    <row r="75" spans="1:7" x14ac:dyDescent="0.25">
      <c r="A75" s="40"/>
      <c r="B75" s="41"/>
      <c r="C75" s="71">
        <v>1</v>
      </c>
      <c r="D75" s="39">
        <v>2</v>
      </c>
      <c r="E75" s="39">
        <v>3</v>
      </c>
      <c r="F75" s="76">
        <v>4</v>
      </c>
      <c r="G75" s="56">
        <v>5</v>
      </c>
    </row>
    <row r="76" spans="1:7" x14ac:dyDescent="0.25">
      <c r="A76" s="58">
        <v>32379</v>
      </c>
      <c r="B76" s="15" t="s">
        <v>71</v>
      </c>
      <c r="C76" s="66">
        <v>20000</v>
      </c>
      <c r="D76" s="50">
        <v>0</v>
      </c>
      <c r="E76" s="50">
        <v>0</v>
      </c>
      <c r="F76" s="50">
        <f>(E76/C76)*100</f>
        <v>0</v>
      </c>
      <c r="G76" s="48">
        <v>0</v>
      </c>
    </row>
    <row r="77" spans="1:7" x14ac:dyDescent="0.25">
      <c r="A77" s="29" t="s">
        <v>33</v>
      </c>
      <c r="B77" s="32"/>
      <c r="C77" s="31">
        <f>SUM(C76:C76)</f>
        <v>20000</v>
      </c>
      <c r="D77" s="31">
        <f>SUM(D76:D76)</f>
        <v>0</v>
      </c>
      <c r="E77" s="31">
        <f>SUM(E76:E76)</f>
        <v>0</v>
      </c>
      <c r="F77" s="50">
        <f t="shared" ref="F77" si="7">(E77/C77)*100</f>
        <v>0</v>
      </c>
      <c r="G77" s="49">
        <v>0</v>
      </c>
    </row>
    <row r="78" spans="1:7" x14ac:dyDescent="0.25">
      <c r="A78" s="28"/>
      <c r="B78" s="35"/>
      <c r="C78" s="36"/>
      <c r="D78" s="36"/>
      <c r="E78" s="36"/>
      <c r="F78" s="106"/>
      <c r="G78" s="53"/>
    </row>
    <row r="79" spans="1:7" x14ac:dyDescent="0.25">
      <c r="A79" s="28"/>
      <c r="B79" s="35"/>
      <c r="C79" s="36"/>
      <c r="D79" s="36"/>
      <c r="E79" s="36"/>
      <c r="F79" s="36"/>
      <c r="G79" s="53"/>
    </row>
    <row r="80" spans="1:7" ht="19.5" x14ac:dyDescent="0.35">
      <c r="A80" s="26" t="s">
        <v>116</v>
      </c>
      <c r="B80" s="27" t="s">
        <v>117</v>
      </c>
      <c r="C80" s="68"/>
      <c r="D80" s="120"/>
      <c r="E80" s="118"/>
      <c r="F80" s="118"/>
      <c r="G80" s="119"/>
    </row>
    <row r="81" spans="1:7" ht="15.75" x14ac:dyDescent="0.25">
      <c r="A81" s="12" t="s">
        <v>18</v>
      </c>
      <c r="B81" s="10"/>
      <c r="C81" s="13"/>
      <c r="D81" s="13"/>
      <c r="E81" s="13"/>
      <c r="F81" s="13"/>
    </row>
    <row r="82" spans="1:7" ht="45" x14ac:dyDescent="0.25">
      <c r="A82" s="3" t="s">
        <v>1</v>
      </c>
      <c r="B82" s="2" t="s">
        <v>0</v>
      </c>
      <c r="C82" s="65" t="s">
        <v>74</v>
      </c>
      <c r="D82" s="4" t="s">
        <v>46</v>
      </c>
      <c r="E82" s="4" t="s">
        <v>47</v>
      </c>
      <c r="F82" s="52" t="s">
        <v>77</v>
      </c>
      <c r="G82" s="52" t="s">
        <v>76</v>
      </c>
    </row>
    <row r="83" spans="1:7" x14ac:dyDescent="0.25">
      <c r="A83" s="40"/>
      <c r="B83" s="41"/>
      <c r="C83" s="71">
        <v>1</v>
      </c>
      <c r="D83" s="39">
        <v>2</v>
      </c>
      <c r="E83" s="39">
        <v>3</v>
      </c>
      <c r="F83" s="76">
        <v>4</v>
      </c>
      <c r="G83" s="56">
        <v>5</v>
      </c>
    </row>
    <row r="84" spans="1:7" x14ac:dyDescent="0.25">
      <c r="A84" s="58">
        <v>45111</v>
      </c>
      <c r="B84" s="15" t="s">
        <v>118</v>
      </c>
      <c r="C84" s="66">
        <v>9033.25</v>
      </c>
      <c r="D84" s="50">
        <v>0</v>
      </c>
      <c r="E84" s="50">
        <v>0</v>
      </c>
      <c r="F84" s="50">
        <f>(E84/C84)*100</f>
        <v>0</v>
      </c>
      <c r="G84" s="48">
        <v>0</v>
      </c>
    </row>
    <row r="85" spans="1:7" s="42" customFormat="1" x14ac:dyDescent="0.25">
      <c r="A85" s="29" t="s">
        <v>33</v>
      </c>
      <c r="B85" s="32"/>
      <c r="C85" s="31">
        <f>SUM(C84:C84)</f>
        <v>9033.25</v>
      </c>
      <c r="D85" s="31">
        <f>SUM(D84)</f>
        <v>0</v>
      </c>
      <c r="E85" s="31">
        <f>SUM(E84)</f>
        <v>0</v>
      </c>
      <c r="F85" s="50">
        <f t="shared" ref="F85" si="8">(E85/C85)*100</f>
        <v>0</v>
      </c>
      <c r="G85" s="48">
        <v>0</v>
      </c>
    </row>
    <row r="86" spans="1:7" s="42" customFormat="1" x14ac:dyDescent="0.25">
      <c r="A86" s="28"/>
      <c r="B86" s="35"/>
      <c r="C86" s="36"/>
      <c r="D86" s="36"/>
      <c r="E86" s="36"/>
      <c r="F86" s="106"/>
      <c r="G86" s="53"/>
    </row>
    <row r="87" spans="1:7" s="42" customFormat="1" x14ac:dyDescent="0.25">
      <c r="A87" s="11"/>
      <c r="B87" s="10"/>
      <c r="C87" s="13"/>
      <c r="D87" s="13"/>
      <c r="E87" s="13"/>
      <c r="F87" s="13"/>
      <c r="G87" s="6"/>
    </row>
    <row r="88" spans="1:7" ht="19.5" x14ac:dyDescent="0.35">
      <c r="A88" s="26" t="s">
        <v>60</v>
      </c>
      <c r="B88" s="27" t="s">
        <v>20</v>
      </c>
      <c r="C88" s="121"/>
      <c r="D88" s="118"/>
      <c r="E88" s="118"/>
      <c r="F88" s="118"/>
      <c r="G88" s="119"/>
    </row>
    <row r="89" spans="1:7" ht="15.75" x14ac:dyDescent="0.25">
      <c r="A89" s="12" t="s">
        <v>21</v>
      </c>
      <c r="B89" s="10"/>
      <c r="C89" s="13"/>
      <c r="D89" s="13"/>
      <c r="E89" s="13"/>
      <c r="F89" s="13"/>
    </row>
    <row r="90" spans="1:7" ht="45" x14ac:dyDescent="0.25">
      <c r="A90" s="3" t="s">
        <v>1</v>
      </c>
      <c r="B90" s="2" t="s">
        <v>0</v>
      </c>
      <c r="C90" s="65" t="s">
        <v>74</v>
      </c>
      <c r="D90" s="4" t="s">
        <v>46</v>
      </c>
      <c r="E90" s="4" t="s">
        <v>47</v>
      </c>
      <c r="F90" s="52" t="s">
        <v>77</v>
      </c>
      <c r="G90" s="52" t="s">
        <v>76</v>
      </c>
    </row>
    <row r="91" spans="1:7" x14ac:dyDescent="0.25">
      <c r="A91" s="45"/>
      <c r="B91" s="46"/>
      <c r="C91" s="71">
        <v>1</v>
      </c>
      <c r="D91" s="39">
        <v>2</v>
      </c>
      <c r="E91" s="39">
        <v>3</v>
      </c>
      <c r="F91" s="76">
        <v>4</v>
      </c>
      <c r="G91" s="56">
        <v>5</v>
      </c>
    </row>
    <row r="92" spans="1:7" x14ac:dyDescent="0.25">
      <c r="A92" s="17">
        <v>32149</v>
      </c>
      <c r="B92" s="18" t="s">
        <v>141</v>
      </c>
      <c r="C92" s="19">
        <v>1296</v>
      </c>
      <c r="D92" s="19">
        <v>3888</v>
      </c>
      <c r="E92" s="19">
        <v>1296</v>
      </c>
      <c r="F92" s="20">
        <f>(E92/C92)*100</f>
        <v>100</v>
      </c>
      <c r="G92" s="48">
        <f>E92/D92*100</f>
        <v>33.333333333333329</v>
      </c>
    </row>
    <row r="93" spans="1:7" x14ac:dyDescent="0.25">
      <c r="A93" s="17">
        <v>32379</v>
      </c>
      <c r="B93" s="18" t="s">
        <v>43</v>
      </c>
      <c r="C93" s="19">
        <v>0</v>
      </c>
      <c r="D93" s="19">
        <v>0</v>
      </c>
      <c r="E93" s="19">
        <v>6772.63</v>
      </c>
      <c r="F93" s="20">
        <v>0</v>
      </c>
      <c r="G93" s="48">
        <v>0</v>
      </c>
    </row>
    <row r="94" spans="1:7" x14ac:dyDescent="0.25">
      <c r="A94" s="17">
        <v>32999</v>
      </c>
      <c r="B94" s="18" t="s">
        <v>16</v>
      </c>
      <c r="C94" s="19">
        <v>599.62</v>
      </c>
      <c r="D94" s="19">
        <v>2000</v>
      </c>
      <c r="E94" s="20">
        <v>1985</v>
      </c>
      <c r="F94" s="20">
        <f t="shared" ref="F94:F95" si="9">(E94/C94)*100</f>
        <v>331.04299389613419</v>
      </c>
      <c r="G94" s="48">
        <f t="shared" ref="G94:G99" si="10">E94/D94*100</f>
        <v>99.25</v>
      </c>
    </row>
    <row r="95" spans="1:7" x14ac:dyDescent="0.25">
      <c r="A95" s="17">
        <v>42411</v>
      </c>
      <c r="B95" s="18" t="s">
        <v>37</v>
      </c>
      <c r="C95" s="19">
        <v>1996.98</v>
      </c>
      <c r="D95" s="19">
        <v>2000</v>
      </c>
      <c r="E95" s="19">
        <v>2984.01</v>
      </c>
      <c r="F95" s="20">
        <f t="shared" si="9"/>
        <v>149.42613346152692</v>
      </c>
      <c r="G95" s="48">
        <f t="shared" si="10"/>
        <v>149.20050000000001</v>
      </c>
    </row>
    <row r="96" spans="1:7" x14ac:dyDescent="0.25">
      <c r="A96" s="17">
        <v>32363</v>
      </c>
      <c r="B96" s="18" t="s">
        <v>50</v>
      </c>
      <c r="C96" s="19">
        <v>0</v>
      </c>
      <c r="D96" s="19">
        <v>0</v>
      </c>
      <c r="E96" s="19">
        <v>4060</v>
      </c>
      <c r="F96" s="20">
        <v>0</v>
      </c>
      <c r="G96" s="48">
        <v>0</v>
      </c>
    </row>
    <row r="97" spans="1:7" x14ac:dyDescent="0.25">
      <c r="A97" s="17">
        <v>32961</v>
      </c>
      <c r="B97" s="18" t="s">
        <v>72</v>
      </c>
      <c r="C97" s="19">
        <v>0</v>
      </c>
      <c r="D97" s="19">
        <v>0</v>
      </c>
      <c r="E97" s="19">
        <v>3117.63</v>
      </c>
      <c r="F97" s="20">
        <v>0</v>
      </c>
      <c r="G97" s="48">
        <v>0</v>
      </c>
    </row>
    <row r="98" spans="1:7" x14ac:dyDescent="0.25">
      <c r="A98" s="17">
        <v>31113</v>
      </c>
      <c r="B98" s="18" t="s">
        <v>73</v>
      </c>
      <c r="C98" s="19">
        <v>0</v>
      </c>
      <c r="D98" s="19">
        <v>0</v>
      </c>
      <c r="E98" s="19">
        <v>4048.9</v>
      </c>
      <c r="F98" s="20">
        <v>0</v>
      </c>
      <c r="G98" s="48">
        <v>0</v>
      </c>
    </row>
    <row r="99" spans="1:7" x14ac:dyDescent="0.25">
      <c r="A99" s="29" t="s">
        <v>33</v>
      </c>
      <c r="B99" s="32"/>
      <c r="C99" s="31">
        <f>SUM(C92:C98)</f>
        <v>3892.6</v>
      </c>
      <c r="D99" s="31">
        <f>SUM(D92:D98)</f>
        <v>7888</v>
      </c>
      <c r="E99" s="31">
        <f>SUM(E92:E98)</f>
        <v>24264.170000000002</v>
      </c>
      <c r="F99" s="31">
        <f>SUM(F92:F98)</f>
        <v>580.46912735766114</v>
      </c>
      <c r="G99" s="48">
        <f t="shared" si="10"/>
        <v>307.60864604462478</v>
      </c>
    </row>
    <row r="100" spans="1:7" x14ac:dyDescent="0.25">
      <c r="A100" s="33"/>
      <c r="B100" s="34"/>
      <c r="C100" s="23"/>
      <c r="D100" s="23"/>
      <c r="E100" s="23"/>
      <c r="F100" s="23"/>
    </row>
    <row r="101" spans="1:7" ht="15.75" x14ac:dyDescent="0.25">
      <c r="A101" s="12" t="s">
        <v>23</v>
      </c>
      <c r="B101" s="10"/>
      <c r="C101" s="13"/>
      <c r="D101" s="13"/>
      <c r="E101" s="13"/>
      <c r="F101" s="13"/>
    </row>
    <row r="102" spans="1:7" s="42" customFormat="1" ht="45" x14ac:dyDescent="0.2">
      <c r="A102" s="3" t="s">
        <v>1</v>
      </c>
      <c r="B102" s="2" t="s">
        <v>0</v>
      </c>
      <c r="C102" s="65" t="s">
        <v>74</v>
      </c>
      <c r="D102" s="4" t="s">
        <v>46</v>
      </c>
      <c r="E102" s="4" t="s">
        <v>47</v>
      </c>
      <c r="F102" s="52" t="s">
        <v>77</v>
      </c>
      <c r="G102" s="52" t="s">
        <v>76</v>
      </c>
    </row>
    <row r="103" spans="1:7" x14ac:dyDescent="0.25">
      <c r="A103" s="45"/>
      <c r="B103" s="46"/>
      <c r="C103" s="71">
        <v>1</v>
      </c>
      <c r="D103" s="39">
        <v>2</v>
      </c>
      <c r="E103" s="39">
        <v>3</v>
      </c>
      <c r="F103" s="76">
        <v>4</v>
      </c>
      <c r="G103" s="56">
        <v>5</v>
      </c>
    </row>
    <row r="104" spans="1:7" x14ac:dyDescent="0.25">
      <c r="A104" s="127">
        <v>32363</v>
      </c>
      <c r="B104" s="128" t="s">
        <v>142</v>
      </c>
      <c r="C104" s="129">
        <v>0</v>
      </c>
      <c r="D104" s="130">
        <v>0</v>
      </c>
      <c r="E104" s="130">
        <v>1770</v>
      </c>
      <c r="F104" s="132">
        <v>0</v>
      </c>
      <c r="G104" s="55">
        <v>0</v>
      </c>
    </row>
    <row r="105" spans="1:7" x14ac:dyDescent="0.25">
      <c r="A105" s="17">
        <v>32999</v>
      </c>
      <c r="B105" s="18" t="s">
        <v>16</v>
      </c>
      <c r="C105" s="19">
        <v>0</v>
      </c>
      <c r="D105" s="61">
        <v>10703</v>
      </c>
      <c r="E105" s="61">
        <v>7048.92</v>
      </c>
      <c r="F105" s="73">
        <v>0</v>
      </c>
      <c r="G105" s="62">
        <f t="shared" ref="G105:G106" si="11">E105/D105*100</f>
        <v>65.859291787349335</v>
      </c>
    </row>
    <row r="106" spans="1:7" x14ac:dyDescent="0.25">
      <c r="A106" s="29" t="s">
        <v>33</v>
      </c>
      <c r="B106" s="32"/>
      <c r="C106" s="31">
        <f>SUM(C104:C105)</f>
        <v>0</v>
      </c>
      <c r="D106" s="31">
        <f>SUM(D104:D105)</f>
        <v>10703</v>
      </c>
      <c r="E106" s="31">
        <f>SUM(E104:E105)</f>
        <v>8818.92</v>
      </c>
      <c r="F106" s="74">
        <v>0</v>
      </c>
      <c r="G106" s="49">
        <f t="shared" si="11"/>
        <v>82.396711202466605</v>
      </c>
    </row>
    <row r="107" spans="1:7" x14ac:dyDescent="0.25">
      <c r="A107" s="11"/>
      <c r="B107" s="10"/>
      <c r="C107" s="13"/>
      <c r="D107" s="13"/>
      <c r="E107" s="13"/>
      <c r="F107" s="13"/>
    </row>
    <row r="108" spans="1:7" ht="15.75" x14ac:dyDescent="0.25">
      <c r="A108" s="12" t="s">
        <v>24</v>
      </c>
      <c r="B108" s="10"/>
      <c r="C108" s="13"/>
      <c r="D108" s="13"/>
      <c r="E108" s="13"/>
      <c r="F108" s="13"/>
    </row>
    <row r="109" spans="1:7" ht="45" x14ac:dyDescent="0.25">
      <c r="A109" s="3" t="s">
        <v>1</v>
      </c>
      <c r="B109" s="2" t="s">
        <v>0</v>
      </c>
      <c r="C109" s="65" t="s">
        <v>74</v>
      </c>
      <c r="D109" s="4" t="s">
        <v>46</v>
      </c>
      <c r="E109" s="4" t="s">
        <v>47</v>
      </c>
      <c r="F109" s="52" t="s">
        <v>77</v>
      </c>
      <c r="G109" s="52" t="s">
        <v>76</v>
      </c>
    </row>
    <row r="110" spans="1:7" x14ac:dyDescent="0.25">
      <c r="A110" s="45"/>
      <c r="B110" s="46"/>
      <c r="C110" s="71">
        <v>1</v>
      </c>
      <c r="D110" s="39">
        <v>2</v>
      </c>
      <c r="E110" s="39">
        <v>3</v>
      </c>
      <c r="F110" s="76">
        <v>4</v>
      </c>
      <c r="G110" s="56">
        <v>5</v>
      </c>
    </row>
    <row r="111" spans="1:7" x14ac:dyDescent="0.25">
      <c r="A111" s="58">
        <v>32111</v>
      </c>
      <c r="B111" s="15" t="s">
        <v>3</v>
      </c>
      <c r="C111" s="66">
        <v>0</v>
      </c>
      <c r="D111" s="50">
        <v>12000</v>
      </c>
      <c r="E111" s="50">
        <v>9908.68</v>
      </c>
      <c r="F111" s="50">
        <v>0</v>
      </c>
      <c r="G111" s="55">
        <f>E111/D111*100</f>
        <v>82.572333333333333</v>
      </c>
    </row>
    <row r="112" spans="1:7" x14ac:dyDescent="0.25">
      <c r="A112" s="17">
        <v>32211</v>
      </c>
      <c r="B112" s="18" t="s">
        <v>44</v>
      </c>
      <c r="C112" s="19">
        <v>6950.76</v>
      </c>
      <c r="D112" s="19">
        <v>17000</v>
      </c>
      <c r="E112" s="19">
        <v>10617.27</v>
      </c>
      <c r="F112" s="50">
        <f t="shared" ref="F112:F115" si="12">(E112/C112)*100</f>
        <v>152.74977124803618</v>
      </c>
      <c r="G112" s="48">
        <f>E112/D112*100</f>
        <v>62.454529411764703</v>
      </c>
    </row>
    <row r="113" spans="1:7" x14ac:dyDescent="0.25">
      <c r="A113" s="17">
        <v>32251</v>
      </c>
      <c r="B113" s="18" t="s">
        <v>6</v>
      </c>
      <c r="C113" s="19">
        <v>0</v>
      </c>
      <c r="D113" s="19">
        <v>2000</v>
      </c>
      <c r="E113" s="19">
        <v>0.25</v>
      </c>
      <c r="F113" s="50">
        <v>0</v>
      </c>
      <c r="G113" s="48">
        <f>(E113/D113)*100</f>
        <v>1.2500000000000001E-2</v>
      </c>
    </row>
    <row r="114" spans="1:7" x14ac:dyDescent="0.25">
      <c r="A114" s="17">
        <v>32999</v>
      </c>
      <c r="B114" s="18" t="s">
        <v>16</v>
      </c>
      <c r="C114" s="19">
        <v>0</v>
      </c>
      <c r="D114" s="19">
        <v>15000</v>
      </c>
      <c r="E114" s="19">
        <v>24410.89</v>
      </c>
      <c r="F114" s="50">
        <v>0</v>
      </c>
      <c r="G114" s="48">
        <f t="shared" ref="G114:G115" si="13">E114/D114*100</f>
        <v>162.73926666666668</v>
      </c>
    </row>
    <row r="115" spans="1:7" s="42" customFormat="1" x14ac:dyDescent="0.25">
      <c r="A115" s="29" t="s">
        <v>33</v>
      </c>
      <c r="B115" s="32"/>
      <c r="C115" s="31">
        <f>SUM(C111:C114)</f>
        <v>6950.76</v>
      </c>
      <c r="D115" s="31">
        <f>SUM(D111:D114)</f>
        <v>46000</v>
      </c>
      <c r="E115" s="31">
        <f>SUM(E111:E114)</f>
        <v>44937.09</v>
      </c>
      <c r="F115" s="72">
        <f t="shared" si="12"/>
        <v>646.50613745834983</v>
      </c>
      <c r="G115" s="48">
        <f t="shared" si="13"/>
        <v>97.689326086956513</v>
      </c>
    </row>
    <row r="116" spans="1:7" x14ac:dyDescent="0.25">
      <c r="A116" s="10"/>
      <c r="B116" s="10"/>
      <c r="C116" s="13"/>
      <c r="D116" s="13"/>
      <c r="E116" s="13"/>
      <c r="F116" s="13"/>
    </row>
    <row r="117" spans="1:7" ht="15.75" x14ac:dyDescent="0.25">
      <c r="A117" s="12" t="s">
        <v>51</v>
      </c>
      <c r="B117" s="10"/>
      <c r="C117" s="13"/>
      <c r="D117" s="13"/>
      <c r="E117" s="13"/>
      <c r="F117" s="13"/>
    </row>
    <row r="118" spans="1:7" ht="45" x14ac:dyDescent="0.25">
      <c r="A118" s="3" t="s">
        <v>1</v>
      </c>
      <c r="B118" s="2" t="s">
        <v>0</v>
      </c>
      <c r="C118" s="65" t="s">
        <v>74</v>
      </c>
      <c r="D118" s="4" t="s">
        <v>46</v>
      </c>
      <c r="E118" s="4" t="s">
        <v>47</v>
      </c>
      <c r="F118" s="52" t="s">
        <v>77</v>
      </c>
      <c r="G118" s="52" t="s">
        <v>76</v>
      </c>
    </row>
    <row r="119" spans="1:7" x14ac:dyDescent="0.25">
      <c r="A119" s="45"/>
      <c r="B119" s="46"/>
      <c r="C119" s="71">
        <v>1</v>
      </c>
      <c r="D119" s="39">
        <v>2</v>
      </c>
      <c r="E119" s="39">
        <v>3</v>
      </c>
      <c r="F119" s="76">
        <v>4</v>
      </c>
      <c r="G119" s="56">
        <v>5</v>
      </c>
    </row>
    <row r="120" spans="1:7" x14ac:dyDescent="0.25">
      <c r="A120" s="127">
        <v>32251</v>
      </c>
      <c r="B120" s="128" t="s">
        <v>6</v>
      </c>
      <c r="C120" s="129">
        <v>0</v>
      </c>
      <c r="D120" s="130">
        <v>0</v>
      </c>
      <c r="E120" s="130">
        <v>2954.75</v>
      </c>
      <c r="F120" s="134">
        <v>0</v>
      </c>
      <c r="G120" s="55">
        <v>0</v>
      </c>
    </row>
    <row r="121" spans="1:7" x14ac:dyDescent="0.25">
      <c r="A121" s="17">
        <v>32999</v>
      </c>
      <c r="B121" s="18" t="s">
        <v>16</v>
      </c>
      <c r="C121" s="19">
        <v>24993.5</v>
      </c>
      <c r="D121" s="19">
        <v>25000</v>
      </c>
      <c r="E121" s="19">
        <v>3310.2</v>
      </c>
      <c r="F121" s="20">
        <f>(E121/C121)*100</f>
        <v>13.244243503310859</v>
      </c>
      <c r="G121" s="48">
        <f>E121/D121*100</f>
        <v>13.2408</v>
      </c>
    </row>
    <row r="122" spans="1:7" x14ac:dyDescent="0.25">
      <c r="A122" s="17">
        <v>42219</v>
      </c>
      <c r="B122" s="18" t="s">
        <v>17</v>
      </c>
      <c r="C122" s="19">
        <v>35999.480000000003</v>
      </c>
      <c r="D122" s="19">
        <v>0</v>
      </c>
      <c r="E122" s="19">
        <v>3156.25</v>
      </c>
      <c r="F122" s="20">
        <f t="shared" ref="F122" si="14">(E122/C122)*100</f>
        <v>8.7674877526008714</v>
      </c>
      <c r="G122" s="48">
        <v>0</v>
      </c>
    </row>
    <row r="123" spans="1:7" x14ac:dyDescent="0.25">
      <c r="A123" s="17">
        <v>42261</v>
      </c>
      <c r="B123" s="18" t="s">
        <v>143</v>
      </c>
      <c r="C123" s="19">
        <v>0</v>
      </c>
      <c r="D123" s="19">
        <v>0</v>
      </c>
      <c r="E123" s="19">
        <v>5999</v>
      </c>
      <c r="F123" s="20">
        <v>0</v>
      </c>
      <c r="G123" s="48">
        <v>0</v>
      </c>
    </row>
    <row r="124" spans="1:7" x14ac:dyDescent="0.25">
      <c r="A124" s="17">
        <v>42271</v>
      </c>
      <c r="B124" s="18" t="s">
        <v>144</v>
      </c>
      <c r="C124" s="19">
        <v>0</v>
      </c>
      <c r="D124" s="19">
        <v>0</v>
      </c>
      <c r="E124" s="19">
        <v>12890</v>
      </c>
      <c r="F124" s="20">
        <v>0</v>
      </c>
      <c r="G124" s="48">
        <v>0</v>
      </c>
    </row>
    <row r="125" spans="1:7" x14ac:dyDescent="0.25">
      <c r="A125" s="29" t="s">
        <v>33</v>
      </c>
      <c r="B125" s="32"/>
      <c r="C125" s="31">
        <f>SUM(C120:C124)</f>
        <v>60992.98</v>
      </c>
      <c r="D125" s="31">
        <f>SUM(D120:D124)</f>
        <v>25000</v>
      </c>
      <c r="E125" s="31">
        <f>SUM(E120:E124)</f>
        <v>28310.2</v>
      </c>
      <c r="F125" s="75">
        <f>(E125/C125)*100</f>
        <v>46.415505522110905</v>
      </c>
      <c r="G125" s="49">
        <f t="shared" ref="G125" si="15">E125/D125*100</f>
        <v>113.24080000000001</v>
      </c>
    </row>
    <row r="126" spans="1:7" x14ac:dyDescent="0.25">
      <c r="A126" s="11"/>
      <c r="B126" s="10"/>
      <c r="C126" s="13"/>
      <c r="D126" s="13"/>
      <c r="E126" s="13"/>
      <c r="F126" s="75"/>
    </row>
    <row r="127" spans="1:7" ht="15.75" x14ac:dyDescent="0.25">
      <c r="A127" s="149" t="s">
        <v>145</v>
      </c>
      <c r="B127" s="150"/>
      <c r="C127" s="13"/>
      <c r="D127" s="13"/>
      <c r="E127" s="13"/>
      <c r="F127" s="13"/>
    </row>
    <row r="128" spans="1:7" ht="45" x14ac:dyDescent="0.25">
      <c r="A128" s="3" t="s">
        <v>1</v>
      </c>
      <c r="B128" s="2" t="s">
        <v>0</v>
      </c>
      <c r="C128" s="65" t="s">
        <v>74</v>
      </c>
      <c r="D128" s="4" t="s">
        <v>46</v>
      </c>
      <c r="E128" s="4" t="s">
        <v>47</v>
      </c>
      <c r="F128" s="52" t="s">
        <v>77</v>
      </c>
      <c r="G128" s="52" t="s">
        <v>76</v>
      </c>
    </row>
    <row r="129" spans="1:7" x14ac:dyDescent="0.25">
      <c r="A129" s="45"/>
      <c r="B129" s="46"/>
      <c r="C129" s="71">
        <v>1</v>
      </c>
      <c r="D129" s="39">
        <v>2</v>
      </c>
      <c r="E129" s="39">
        <v>3</v>
      </c>
      <c r="F129" s="76">
        <v>4</v>
      </c>
      <c r="G129" s="56">
        <v>5</v>
      </c>
    </row>
    <row r="130" spans="1:7" x14ac:dyDescent="0.25">
      <c r="A130" s="17">
        <v>32999</v>
      </c>
      <c r="B130" s="18" t="s">
        <v>16</v>
      </c>
      <c r="C130" s="19">
        <v>2450</v>
      </c>
      <c r="D130" s="61">
        <v>1000</v>
      </c>
      <c r="E130" s="61">
        <v>211.34</v>
      </c>
      <c r="F130" s="73">
        <f>(E130/C130)*100</f>
        <v>8.6261224489795918</v>
      </c>
      <c r="G130" s="62">
        <f t="shared" ref="G130:G131" si="16">E130/D130*100</f>
        <v>21.134</v>
      </c>
    </row>
    <row r="131" spans="1:7" x14ac:dyDescent="0.25">
      <c r="A131" s="29" t="s">
        <v>33</v>
      </c>
      <c r="B131" s="32"/>
      <c r="C131" s="31">
        <f>SUM(C130:C130)</f>
        <v>2450</v>
      </c>
      <c r="D131" s="31">
        <f>SUM(D130:D130)</f>
        <v>1000</v>
      </c>
      <c r="E131" s="31">
        <f>SUM(E130:E130)</f>
        <v>211.34</v>
      </c>
      <c r="F131" s="74">
        <f>(E131/C131)*100</f>
        <v>8.6261224489795918</v>
      </c>
      <c r="G131" s="49">
        <f t="shared" si="16"/>
        <v>21.134</v>
      </c>
    </row>
    <row r="132" spans="1:7" x14ac:dyDescent="0.25">
      <c r="A132" s="28"/>
      <c r="B132" s="57"/>
      <c r="C132" s="70"/>
      <c r="D132" s="36"/>
      <c r="E132" s="36"/>
      <c r="F132" s="114"/>
      <c r="G132" s="53"/>
    </row>
    <row r="133" spans="1:7" x14ac:dyDescent="0.25">
      <c r="A133" s="29" t="s">
        <v>34</v>
      </c>
      <c r="B133" s="44"/>
      <c r="C133" s="31">
        <f>C99+C106+C115+C125+C131</f>
        <v>74286.34</v>
      </c>
      <c r="D133" s="31">
        <f>D99+D106+D115++D125+D131</f>
        <v>90591</v>
      </c>
      <c r="E133" s="31">
        <f>E99+E106+E115++E125+E131</f>
        <v>106541.71999999999</v>
      </c>
      <c r="F133" s="75">
        <f t="shared" ref="F133" si="17">(E133/C133)*100</f>
        <v>143.42033811330589</v>
      </c>
      <c r="G133" s="49">
        <f>E133/D133*100</f>
        <v>117.60740029362739</v>
      </c>
    </row>
    <row r="134" spans="1:7" x14ac:dyDescent="0.25">
      <c r="A134" s="28"/>
      <c r="B134" s="57"/>
      <c r="C134" s="70"/>
      <c r="D134" s="36"/>
      <c r="E134" s="36"/>
      <c r="F134" s="36"/>
      <c r="G134" s="53"/>
    </row>
    <row r="135" spans="1:7" ht="19.5" x14ac:dyDescent="0.35">
      <c r="A135" s="26" t="s">
        <v>56</v>
      </c>
      <c r="B135" s="27" t="s">
        <v>57</v>
      </c>
      <c r="C135" s="121"/>
      <c r="D135" s="118"/>
      <c r="E135" s="118"/>
      <c r="F135" s="118"/>
      <c r="G135" s="119"/>
    </row>
    <row r="136" spans="1:7" ht="15.75" x14ac:dyDescent="0.25">
      <c r="A136" s="12" t="s">
        <v>58</v>
      </c>
      <c r="B136" s="10"/>
      <c r="C136" s="13"/>
      <c r="D136" s="13"/>
      <c r="E136" s="13"/>
      <c r="F136" s="13"/>
    </row>
    <row r="137" spans="1:7" ht="45" x14ac:dyDescent="0.25">
      <c r="A137" s="3" t="s">
        <v>1</v>
      </c>
      <c r="B137" s="2" t="s">
        <v>0</v>
      </c>
      <c r="C137" s="65" t="s">
        <v>74</v>
      </c>
      <c r="D137" s="4" t="s">
        <v>46</v>
      </c>
      <c r="E137" s="4" t="s">
        <v>47</v>
      </c>
      <c r="F137" s="52" t="s">
        <v>77</v>
      </c>
      <c r="G137" s="52" t="s">
        <v>76</v>
      </c>
    </row>
    <row r="138" spans="1:7" x14ac:dyDescent="0.25">
      <c r="A138" s="45"/>
      <c r="B138" s="46"/>
      <c r="C138" s="71">
        <v>1</v>
      </c>
      <c r="D138" s="39">
        <v>2</v>
      </c>
      <c r="E138" s="39">
        <v>3</v>
      </c>
      <c r="F138" s="76">
        <v>4</v>
      </c>
      <c r="G138" s="56">
        <v>5</v>
      </c>
    </row>
    <row r="139" spans="1:7" x14ac:dyDescent="0.25">
      <c r="A139" s="17">
        <v>32221</v>
      </c>
      <c r="B139" s="18" t="s">
        <v>4</v>
      </c>
      <c r="C139" s="19">
        <v>4136.67</v>
      </c>
      <c r="D139" s="19">
        <v>14702.43</v>
      </c>
      <c r="E139" s="19">
        <v>9059.51</v>
      </c>
      <c r="F139" s="19">
        <f>(E139/C139)*100</f>
        <v>219.00490007663169</v>
      </c>
      <c r="G139" s="48">
        <f>E139/D139*100</f>
        <v>61.619133707829256</v>
      </c>
    </row>
    <row r="140" spans="1:7" x14ac:dyDescent="0.25">
      <c r="A140" s="29" t="s">
        <v>34</v>
      </c>
      <c r="B140" s="32"/>
      <c r="C140" s="31">
        <f>SUM(C139)</f>
        <v>4136.67</v>
      </c>
      <c r="D140" s="31">
        <f>SUM(D139)</f>
        <v>14702.43</v>
      </c>
      <c r="E140" s="31">
        <f>SUM(E139)</f>
        <v>9059.51</v>
      </c>
      <c r="F140" s="31">
        <f>(E140/C140)*100</f>
        <v>219.00490007663169</v>
      </c>
      <c r="G140" s="49">
        <f>E140/D140*100</f>
        <v>61.619133707829256</v>
      </c>
    </row>
    <row r="141" spans="1:7" x14ac:dyDescent="0.25">
      <c r="A141" s="28"/>
      <c r="B141" s="35"/>
      <c r="C141" s="36"/>
      <c r="D141" s="36"/>
      <c r="E141" s="36"/>
      <c r="F141" s="36"/>
      <c r="G141" s="53"/>
    </row>
    <row r="142" spans="1:7" x14ac:dyDescent="0.25">
      <c r="A142" s="28"/>
      <c r="B142" s="35"/>
      <c r="C142" s="36"/>
      <c r="D142" s="36"/>
      <c r="E142" s="36"/>
      <c r="F142" s="36"/>
      <c r="G142" s="53"/>
    </row>
    <row r="143" spans="1:7" ht="15.75" x14ac:dyDescent="0.25">
      <c r="A143" s="12" t="s">
        <v>70</v>
      </c>
      <c r="B143" s="10"/>
      <c r="C143" s="13"/>
      <c r="D143" s="13"/>
      <c r="E143" s="13"/>
      <c r="F143" s="13"/>
    </row>
    <row r="144" spans="1:7" ht="45" x14ac:dyDescent="0.25">
      <c r="A144" s="3" t="s">
        <v>1</v>
      </c>
      <c r="B144" s="2" t="s">
        <v>0</v>
      </c>
      <c r="C144" s="65" t="s">
        <v>74</v>
      </c>
      <c r="D144" s="4" t="s">
        <v>46</v>
      </c>
      <c r="E144" s="4" t="s">
        <v>47</v>
      </c>
      <c r="F144" s="52" t="s">
        <v>77</v>
      </c>
      <c r="G144" s="52" t="s">
        <v>76</v>
      </c>
    </row>
    <row r="145" spans="1:7" x14ac:dyDescent="0.25">
      <c r="A145" s="127"/>
      <c r="B145" s="15"/>
      <c r="C145" s="71">
        <v>1</v>
      </c>
      <c r="D145" s="39">
        <v>2</v>
      </c>
      <c r="E145" s="39">
        <v>3</v>
      </c>
      <c r="F145" s="76">
        <v>4</v>
      </c>
      <c r="G145" s="56">
        <v>5</v>
      </c>
    </row>
    <row r="146" spans="1:7" x14ac:dyDescent="0.25">
      <c r="A146" s="127">
        <v>32221</v>
      </c>
      <c r="B146" s="128" t="s">
        <v>4</v>
      </c>
      <c r="C146" s="129">
        <v>113941.24</v>
      </c>
      <c r="D146" s="130">
        <v>140000</v>
      </c>
      <c r="E146" s="130">
        <v>137098.54999999999</v>
      </c>
      <c r="F146" s="130">
        <f>(E146/C146)*100</f>
        <v>120.32390554991326</v>
      </c>
      <c r="G146" s="55">
        <f>(E146/D146)*100</f>
        <v>97.92753571428571</v>
      </c>
    </row>
    <row r="147" spans="1:7" x14ac:dyDescent="0.25">
      <c r="A147" s="127">
        <v>32251</v>
      </c>
      <c r="B147" s="128" t="s">
        <v>6</v>
      </c>
      <c r="C147" s="129">
        <v>0</v>
      </c>
      <c r="D147" s="130">
        <v>3000</v>
      </c>
      <c r="E147" s="130">
        <v>0</v>
      </c>
      <c r="F147" s="130">
        <v>0</v>
      </c>
      <c r="G147" s="137">
        <f>(E147/D147)*100</f>
        <v>0</v>
      </c>
    </row>
    <row r="148" spans="1:7" x14ac:dyDescent="0.25">
      <c r="A148" s="127">
        <v>32271</v>
      </c>
      <c r="B148" s="128" t="s">
        <v>146</v>
      </c>
      <c r="C148" s="129">
        <v>320</v>
      </c>
      <c r="D148" s="130">
        <v>1000</v>
      </c>
      <c r="E148" s="130">
        <v>500</v>
      </c>
      <c r="F148" s="130">
        <f>(E148/C148)*100</f>
        <v>156.25</v>
      </c>
      <c r="G148" s="137">
        <f>(E148/D148)*100</f>
        <v>50</v>
      </c>
    </row>
    <row r="149" spans="1:7" x14ac:dyDescent="0.25">
      <c r="A149" s="127">
        <v>32349</v>
      </c>
      <c r="B149" s="128" t="s">
        <v>8</v>
      </c>
      <c r="C149" s="129">
        <v>0</v>
      </c>
      <c r="D149" s="130">
        <v>5000</v>
      </c>
      <c r="E149" s="130">
        <v>2483.5</v>
      </c>
      <c r="F149" s="130">
        <v>0</v>
      </c>
      <c r="G149" s="137">
        <f>(E149/D149)*100</f>
        <v>49.669999999999995</v>
      </c>
    </row>
    <row r="150" spans="1:7" x14ac:dyDescent="0.25">
      <c r="A150" s="127">
        <v>32361</v>
      </c>
      <c r="B150" s="128" t="s">
        <v>147</v>
      </c>
      <c r="C150" s="129">
        <v>2131.25</v>
      </c>
      <c r="D150" s="130">
        <v>2500</v>
      </c>
      <c r="E150" s="130">
        <v>1525</v>
      </c>
      <c r="F150" s="130">
        <f>(E150/C150)*100</f>
        <v>71.554252199413497</v>
      </c>
      <c r="G150" s="137">
        <f>(E150/D150)*100</f>
        <v>61</v>
      </c>
    </row>
    <row r="151" spans="1:7" x14ac:dyDescent="0.25">
      <c r="A151" s="17">
        <v>32399</v>
      </c>
      <c r="B151" s="133" t="s">
        <v>13</v>
      </c>
      <c r="C151" s="136">
        <v>2698</v>
      </c>
      <c r="D151" s="136">
        <v>3000</v>
      </c>
      <c r="E151" s="136">
        <v>1830</v>
      </c>
      <c r="F151" s="19">
        <f>(E151/C151)*100</f>
        <v>67.828020756115635</v>
      </c>
      <c r="G151" s="48">
        <f>E151/D151*100</f>
        <v>61</v>
      </c>
    </row>
    <row r="152" spans="1:7" x14ac:dyDescent="0.25">
      <c r="A152" s="17">
        <v>32999</v>
      </c>
      <c r="B152" s="133" t="s">
        <v>148</v>
      </c>
      <c r="C152" s="136">
        <v>9422.5</v>
      </c>
      <c r="D152" s="136">
        <v>12000</v>
      </c>
      <c r="E152" s="136">
        <v>8118.75</v>
      </c>
      <c r="F152" s="19">
        <f>(E152/C152)*100</f>
        <v>86.163438577872114</v>
      </c>
      <c r="G152" s="48">
        <f>(E152/D152)*100</f>
        <v>67.65625</v>
      </c>
    </row>
    <row r="153" spans="1:7" x14ac:dyDescent="0.25">
      <c r="A153" s="29" t="s">
        <v>34</v>
      </c>
      <c r="B153" s="32"/>
      <c r="C153" s="31">
        <f>SUM(C146:C152)</f>
        <v>128512.99</v>
      </c>
      <c r="D153" s="31">
        <f>SUM(D151)</f>
        <v>3000</v>
      </c>
      <c r="E153" s="31">
        <f>SUM(E146:E152)</f>
        <v>151555.79999999999</v>
      </c>
      <c r="F153" s="31">
        <f>(E153/C153)*100</f>
        <v>117.93033529139738</v>
      </c>
      <c r="G153" s="49">
        <f>E153/D153*100</f>
        <v>5051.8599999999997</v>
      </c>
    </row>
    <row r="154" spans="1:7" x14ac:dyDescent="0.25">
      <c r="A154" s="28"/>
      <c r="B154" s="35"/>
      <c r="C154" s="36"/>
      <c r="D154" s="36"/>
      <c r="E154" s="36"/>
      <c r="F154" s="31"/>
      <c r="G154" s="53"/>
    </row>
    <row r="155" spans="1:7" ht="19.5" x14ac:dyDescent="0.35">
      <c r="A155" s="26" t="s">
        <v>166</v>
      </c>
      <c r="B155" s="27" t="s">
        <v>167</v>
      </c>
      <c r="C155" s="121"/>
      <c r="D155" s="118"/>
      <c r="E155" s="118"/>
      <c r="F155" s="118"/>
      <c r="G155" s="119"/>
    </row>
    <row r="156" spans="1:7" ht="15.75" x14ac:dyDescent="0.25">
      <c r="A156" s="151" t="s">
        <v>18</v>
      </c>
      <c r="B156" s="152"/>
      <c r="C156" s="13"/>
      <c r="D156" s="13"/>
      <c r="E156" s="13"/>
      <c r="F156" s="13"/>
    </row>
    <row r="157" spans="1:7" ht="45" x14ac:dyDescent="0.25">
      <c r="A157" s="3" t="s">
        <v>1</v>
      </c>
      <c r="B157" s="2" t="s">
        <v>0</v>
      </c>
      <c r="C157" s="65" t="s">
        <v>74</v>
      </c>
      <c r="D157" s="4" t="s">
        <v>46</v>
      </c>
      <c r="E157" s="4" t="s">
        <v>47</v>
      </c>
      <c r="F157" s="52" t="s">
        <v>77</v>
      </c>
      <c r="G157" s="52" t="s">
        <v>76</v>
      </c>
    </row>
    <row r="158" spans="1:7" x14ac:dyDescent="0.25">
      <c r="A158" s="45"/>
      <c r="B158" s="46"/>
      <c r="C158" s="71">
        <v>1</v>
      </c>
      <c r="D158" s="39">
        <v>2</v>
      </c>
      <c r="E158" s="39">
        <v>3</v>
      </c>
      <c r="F158" s="76">
        <v>4</v>
      </c>
      <c r="G158" s="56">
        <v>5</v>
      </c>
    </row>
    <row r="159" spans="1:7" x14ac:dyDescent="0.25">
      <c r="A159" s="17">
        <v>32999</v>
      </c>
      <c r="B159" s="18" t="s">
        <v>19</v>
      </c>
      <c r="C159" s="19">
        <v>5000</v>
      </c>
      <c r="D159" s="19">
        <v>0</v>
      </c>
      <c r="E159" s="19">
        <v>0</v>
      </c>
      <c r="F159" s="19">
        <f>(E159/C159)*100</f>
        <v>0</v>
      </c>
      <c r="G159" s="48">
        <v>0</v>
      </c>
    </row>
    <row r="160" spans="1:7" x14ac:dyDescent="0.25">
      <c r="A160" s="29" t="s">
        <v>34</v>
      </c>
      <c r="B160" s="32"/>
      <c r="C160" s="31">
        <f>SUM(C159)</f>
        <v>5000</v>
      </c>
      <c r="D160" s="31">
        <f>SUM(D159:D159)</f>
        <v>0</v>
      </c>
      <c r="E160" s="31">
        <f>SUM(E159:E159)</f>
        <v>0</v>
      </c>
      <c r="F160" s="31">
        <f>(E160/C160)*100</f>
        <v>0</v>
      </c>
      <c r="G160" s="49">
        <v>0</v>
      </c>
    </row>
    <row r="161" spans="1:7" x14ac:dyDescent="0.25">
      <c r="A161" s="29" t="s">
        <v>34</v>
      </c>
      <c r="B161" s="18"/>
      <c r="C161" s="31">
        <f>C160</f>
        <v>5000</v>
      </c>
      <c r="D161" s="31">
        <f>D160</f>
        <v>0</v>
      </c>
      <c r="E161" s="31">
        <f>0</f>
        <v>0</v>
      </c>
      <c r="F161" s="31">
        <f t="shared" ref="F161" si="18">(E161/C161)*100</f>
        <v>0</v>
      </c>
      <c r="G161" s="49">
        <v>0</v>
      </c>
    </row>
    <row r="162" spans="1:7" x14ac:dyDescent="0.25">
      <c r="A162" s="28"/>
      <c r="B162" s="34"/>
      <c r="C162" s="23"/>
      <c r="D162" s="36"/>
      <c r="E162" s="36"/>
      <c r="F162" s="36"/>
      <c r="G162" s="53"/>
    </row>
    <row r="163" spans="1:7" ht="19.5" x14ac:dyDescent="0.35">
      <c r="A163" s="26" t="s">
        <v>54</v>
      </c>
      <c r="B163" s="27" t="s">
        <v>55</v>
      </c>
      <c r="C163" s="121"/>
      <c r="D163" s="118"/>
      <c r="E163" s="118"/>
      <c r="F163" s="118"/>
      <c r="G163" s="119"/>
    </row>
    <row r="164" spans="1:7" ht="15.75" x14ac:dyDescent="0.25">
      <c r="A164" s="12" t="s">
        <v>21</v>
      </c>
      <c r="B164" s="10"/>
      <c r="C164" s="13"/>
      <c r="D164" s="13"/>
      <c r="E164" s="13"/>
      <c r="F164" s="13"/>
    </row>
    <row r="165" spans="1:7" ht="45" x14ac:dyDescent="0.25">
      <c r="A165" s="3" t="s">
        <v>1</v>
      </c>
      <c r="B165" s="2" t="s">
        <v>0</v>
      </c>
      <c r="C165" s="65" t="s">
        <v>74</v>
      </c>
      <c r="D165" s="4" t="s">
        <v>46</v>
      </c>
      <c r="E165" s="4" t="s">
        <v>47</v>
      </c>
      <c r="F165" s="52" t="s">
        <v>77</v>
      </c>
      <c r="G165" s="52" t="s">
        <v>76</v>
      </c>
    </row>
    <row r="166" spans="1:7" x14ac:dyDescent="0.25">
      <c r="A166" s="45"/>
      <c r="B166" s="46"/>
      <c r="C166" s="71">
        <v>1</v>
      </c>
      <c r="D166" s="39">
        <v>2</v>
      </c>
      <c r="E166" s="39">
        <v>3</v>
      </c>
      <c r="F166" s="76">
        <v>4</v>
      </c>
      <c r="G166" s="56">
        <v>5</v>
      </c>
    </row>
    <row r="167" spans="1:7" x14ac:dyDescent="0.25">
      <c r="A167" s="17">
        <v>42411</v>
      </c>
      <c r="B167" s="18" t="s">
        <v>55</v>
      </c>
      <c r="C167" s="19">
        <v>117795.32</v>
      </c>
      <c r="D167" s="19">
        <v>140000</v>
      </c>
      <c r="E167" s="19">
        <v>111075.64</v>
      </c>
      <c r="F167" s="19">
        <f>(E167/C167)*100</f>
        <v>94.295460974171121</v>
      </c>
      <c r="G167" s="48">
        <f>E167/D167*100</f>
        <v>79.339742857142852</v>
      </c>
    </row>
    <row r="168" spans="1:7" x14ac:dyDescent="0.25">
      <c r="A168" s="29" t="s">
        <v>34</v>
      </c>
      <c r="B168" s="32"/>
      <c r="C168" s="31">
        <f>SUM(C167)</f>
        <v>117795.32</v>
      </c>
      <c r="D168" s="31">
        <f>SUM(D167:D167)</f>
        <v>140000</v>
      </c>
      <c r="E168" s="31">
        <f>SUM(E167:E167)</f>
        <v>111075.64</v>
      </c>
      <c r="F168" s="31">
        <f>(E168/C168)*100</f>
        <v>94.295460974171121</v>
      </c>
      <c r="G168" s="49">
        <f>E168/D168*100</f>
        <v>79.339742857142852</v>
      </c>
    </row>
    <row r="169" spans="1:7" x14ac:dyDescent="0.25">
      <c r="A169" s="11"/>
      <c r="B169" s="10"/>
      <c r="C169" s="13"/>
      <c r="D169" s="13"/>
      <c r="E169" s="13"/>
      <c r="F169" s="13"/>
    </row>
    <row r="170" spans="1:7" x14ac:dyDescent="0.25">
      <c r="A170" s="10"/>
      <c r="B170" s="10"/>
      <c r="C170" s="13"/>
      <c r="D170" s="13"/>
      <c r="E170" s="13"/>
      <c r="F170" s="13"/>
    </row>
    <row r="171" spans="1:7" ht="19.5" x14ac:dyDescent="0.35">
      <c r="A171" s="26" t="s">
        <v>25</v>
      </c>
      <c r="B171" s="27" t="s">
        <v>26</v>
      </c>
      <c r="C171" s="121"/>
      <c r="D171" s="118"/>
      <c r="E171" s="118"/>
      <c r="F171" s="118"/>
      <c r="G171" s="119"/>
    </row>
    <row r="172" spans="1:7" ht="15.75" x14ac:dyDescent="0.25">
      <c r="A172" s="12" t="s">
        <v>18</v>
      </c>
      <c r="B172" s="10"/>
      <c r="C172" s="13"/>
      <c r="D172" s="13"/>
      <c r="E172" s="13"/>
      <c r="F172" s="13"/>
    </row>
    <row r="173" spans="1:7" ht="45" x14ac:dyDescent="0.25">
      <c r="A173" s="3" t="s">
        <v>1</v>
      </c>
      <c r="B173" s="2" t="s">
        <v>0</v>
      </c>
      <c r="C173" s="65" t="s">
        <v>74</v>
      </c>
      <c r="D173" s="4" t="s">
        <v>46</v>
      </c>
      <c r="E173" s="4" t="s">
        <v>47</v>
      </c>
      <c r="F173" s="52" t="s">
        <v>77</v>
      </c>
      <c r="G173" s="52" t="s">
        <v>76</v>
      </c>
    </row>
    <row r="174" spans="1:7" x14ac:dyDescent="0.25">
      <c r="A174" s="45"/>
      <c r="B174" s="46"/>
      <c r="C174" s="71">
        <v>1</v>
      </c>
      <c r="D174" s="39">
        <v>2</v>
      </c>
      <c r="E174" s="39">
        <v>3</v>
      </c>
      <c r="F174" s="76">
        <v>4</v>
      </c>
      <c r="G174" s="56">
        <v>5</v>
      </c>
    </row>
    <row r="175" spans="1:7" x14ac:dyDescent="0.25">
      <c r="A175" s="17">
        <v>31111</v>
      </c>
      <c r="B175" s="18" t="s">
        <v>27</v>
      </c>
      <c r="C175" s="19">
        <v>0</v>
      </c>
      <c r="D175" s="19">
        <v>12562.5</v>
      </c>
      <c r="E175" s="19">
        <v>12562.5</v>
      </c>
      <c r="F175" s="19">
        <v>0</v>
      </c>
      <c r="G175" s="48">
        <v>0</v>
      </c>
    </row>
    <row r="176" spans="1:7" x14ac:dyDescent="0.25">
      <c r="A176" s="17">
        <v>31219</v>
      </c>
      <c r="B176" s="18" t="s">
        <v>22</v>
      </c>
      <c r="C176" s="19">
        <v>0</v>
      </c>
      <c r="D176" s="19">
        <v>8100</v>
      </c>
      <c r="E176" s="19">
        <v>8100</v>
      </c>
      <c r="F176" s="19">
        <v>0</v>
      </c>
      <c r="G176" s="48">
        <v>0</v>
      </c>
    </row>
    <row r="177" spans="1:7" x14ac:dyDescent="0.25">
      <c r="A177" s="17">
        <v>31321</v>
      </c>
      <c r="B177" s="18" t="s">
        <v>53</v>
      </c>
      <c r="C177" s="19">
        <v>0</v>
      </c>
      <c r="D177" s="19">
        <v>2072.81</v>
      </c>
      <c r="E177" s="19">
        <v>2072.81</v>
      </c>
      <c r="F177" s="19">
        <v>0</v>
      </c>
      <c r="G177" s="48">
        <v>0</v>
      </c>
    </row>
    <row r="178" spans="1:7" x14ac:dyDescent="0.25">
      <c r="A178" s="17">
        <v>32121</v>
      </c>
      <c r="B178" s="18" t="s">
        <v>29</v>
      </c>
      <c r="C178" s="19">
        <v>0</v>
      </c>
      <c r="D178" s="19">
        <v>3250.79</v>
      </c>
      <c r="E178" s="19">
        <v>3250.79</v>
      </c>
      <c r="F178" s="19">
        <v>0</v>
      </c>
      <c r="G178" s="48">
        <v>0</v>
      </c>
    </row>
    <row r="179" spans="1:7" x14ac:dyDescent="0.25">
      <c r="A179" s="29" t="s">
        <v>34</v>
      </c>
      <c r="B179" s="32"/>
      <c r="C179" s="31">
        <v>0</v>
      </c>
      <c r="D179" s="31">
        <f>SUM(D175:D178)</f>
        <v>25986.100000000002</v>
      </c>
      <c r="E179" s="31">
        <f>SUM(E175:E178)</f>
        <v>25986.100000000002</v>
      </c>
      <c r="F179" s="31">
        <v>0</v>
      </c>
      <c r="G179" s="49">
        <v>0</v>
      </c>
    </row>
    <row r="180" spans="1:7" x14ac:dyDescent="0.25">
      <c r="A180" s="11"/>
      <c r="B180" s="10"/>
      <c r="C180" s="13"/>
      <c r="D180" s="13"/>
      <c r="E180" s="13"/>
      <c r="F180" s="13"/>
    </row>
    <row r="181" spans="1:7" ht="19.5" customHeight="1" x14ac:dyDescent="0.35">
      <c r="A181" s="26" t="s">
        <v>149</v>
      </c>
      <c r="B181" s="27" t="s">
        <v>150</v>
      </c>
      <c r="C181" s="68"/>
      <c r="D181" s="120"/>
      <c r="E181" s="118"/>
      <c r="F181" s="118"/>
      <c r="G181" s="119"/>
    </row>
    <row r="182" spans="1:7" x14ac:dyDescent="0.25">
      <c r="A182" s="11"/>
      <c r="B182" s="10"/>
      <c r="C182" s="13"/>
      <c r="D182" s="13"/>
      <c r="E182" s="13"/>
      <c r="F182" s="13"/>
    </row>
    <row r="183" spans="1:7" ht="15.75" x14ac:dyDescent="0.25">
      <c r="A183" s="12" t="s">
        <v>18</v>
      </c>
      <c r="B183" s="10"/>
      <c r="C183" s="13"/>
      <c r="D183" s="13"/>
      <c r="E183" s="13"/>
      <c r="F183" s="13"/>
    </row>
    <row r="184" spans="1:7" ht="45" x14ac:dyDescent="0.25">
      <c r="A184" s="3" t="s">
        <v>1</v>
      </c>
      <c r="B184" s="2" t="s">
        <v>0</v>
      </c>
      <c r="C184" s="65" t="s">
        <v>74</v>
      </c>
      <c r="D184" s="4" t="s">
        <v>46</v>
      </c>
      <c r="E184" s="4" t="s">
        <v>47</v>
      </c>
      <c r="F184" s="52" t="s">
        <v>77</v>
      </c>
      <c r="G184" s="52" t="s">
        <v>76</v>
      </c>
    </row>
    <row r="185" spans="1:7" x14ac:dyDescent="0.25">
      <c r="A185" s="45"/>
      <c r="B185" s="46"/>
      <c r="C185" s="71">
        <v>1</v>
      </c>
      <c r="D185" s="39">
        <v>2</v>
      </c>
      <c r="E185" s="39">
        <v>3</v>
      </c>
      <c r="F185" s="76">
        <v>4</v>
      </c>
      <c r="G185" s="56">
        <v>5</v>
      </c>
    </row>
    <row r="186" spans="1:7" x14ac:dyDescent="0.25">
      <c r="A186" s="17">
        <v>31111</v>
      </c>
      <c r="B186" s="18" t="s">
        <v>27</v>
      </c>
      <c r="C186" s="138">
        <v>25538.3</v>
      </c>
      <c r="D186" s="130">
        <v>0</v>
      </c>
      <c r="E186" s="130">
        <v>0</v>
      </c>
      <c r="F186" s="130">
        <f>(E186/C186)*100</f>
        <v>0</v>
      </c>
      <c r="G186" s="55">
        <v>0</v>
      </c>
    </row>
    <row r="187" spans="1:7" x14ac:dyDescent="0.25">
      <c r="A187" s="17">
        <v>32121</v>
      </c>
      <c r="B187" s="18" t="s">
        <v>29</v>
      </c>
      <c r="C187" s="19">
        <v>16920.64</v>
      </c>
      <c r="D187" s="19">
        <v>0</v>
      </c>
      <c r="E187" s="19">
        <v>0</v>
      </c>
      <c r="F187" s="131">
        <f t="shared" ref="F187:F190" si="19">(E187/C187)*100</f>
        <v>0</v>
      </c>
      <c r="G187" s="48">
        <v>0</v>
      </c>
    </row>
    <row r="188" spans="1:7" x14ac:dyDescent="0.25">
      <c r="A188" s="17">
        <v>31321</v>
      </c>
      <c r="B188" s="18" t="s">
        <v>28</v>
      </c>
      <c r="C188" s="19">
        <v>3989.29</v>
      </c>
      <c r="D188" s="19">
        <v>0</v>
      </c>
      <c r="E188" s="19">
        <v>0</v>
      </c>
      <c r="F188" s="131">
        <f t="shared" si="19"/>
        <v>0</v>
      </c>
      <c r="G188" s="48">
        <v>0</v>
      </c>
    </row>
    <row r="189" spans="1:7" x14ac:dyDescent="0.25">
      <c r="A189" s="17">
        <v>31219</v>
      </c>
      <c r="B189" s="18" t="s">
        <v>22</v>
      </c>
      <c r="C189" s="19">
        <v>9000</v>
      </c>
      <c r="D189" s="19">
        <v>0</v>
      </c>
      <c r="E189" s="19">
        <v>0</v>
      </c>
      <c r="F189" s="131">
        <f t="shared" si="19"/>
        <v>0</v>
      </c>
      <c r="G189" s="48">
        <v>0</v>
      </c>
    </row>
    <row r="190" spans="1:7" x14ac:dyDescent="0.25">
      <c r="A190" s="29" t="s">
        <v>33</v>
      </c>
      <c r="B190" s="32"/>
      <c r="C190" s="31">
        <f>SUM(C186:C189)</f>
        <v>55448.23</v>
      </c>
      <c r="D190" s="31">
        <f t="shared" ref="D190:E190" si="20">SUM(D186:D189)</f>
        <v>0</v>
      </c>
      <c r="E190" s="31">
        <f t="shared" si="20"/>
        <v>0</v>
      </c>
      <c r="F190" s="131">
        <f t="shared" si="19"/>
        <v>0</v>
      </c>
      <c r="G190" s="48">
        <v>0</v>
      </c>
    </row>
    <row r="191" spans="1:7" x14ac:dyDescent="0.25">
      <c r="A191" s="11"/>
      <c r="B191" s="10"/>
      <c r="C191" s="13"/>
      <c r="D191" s="13"/>
      <c r="E191" s="13"/>
      <c r="F191" s="13"/>
    </row>
    <row r="192" spans="1:7" ht="15.75" x14ac:dyDescent="0.25">
      <c r="A192" s="12" t="s">
        <v>21</v>
      </c>
      <c r="B192" s="10"/>
      <c r="C192" s="13"/>
      <c r="D192" s="13"/>
      <c r="E192" s="13"/>
      <c r="F192" s="13"/>
    </row>
    <row r="193" spans="1:7" ht="45" x14ac:dyDescent="0.25">
      <c r="A193" s="3" t="s">
        <v>1</v>
      </c>
      <c r="B193" s="2" t="s">
        <v>0</v>
      </c>
      <c r="C193" s="65" t="s">
        <v>74</v>
      </c>
      <c r="D193" s="4" t="s">
        <v>46</v>
      </c>
      <c r="E193" s="4" t="s">
        <v>47</v>
      </c>
      <c r="F193" s="52" t="s">
        <v>77</v>
      </c>
      <c r="G193" s="52" t="s">
        <v>76</v>
      </c>
    </row>
    <row r="194" spans="1:7" x14ac:dyDescent="0.25">
      <c r="A194" s="45"/>
      <c r="B194" s="46"/>
      <c r="C194" s="71">
        <v>1</v>
      </c>
      <c r="D194" s="39">
        <v>2</v>
      </c>
      <c r="E194" s="39">
        <v>3</v>
      </c>
      <c r="F194" s="76">
        <v>4</v>
      </c>
      <c r="G194" s="56">
        <v>5</v>
      </c>
    </row>
    <row r="195" spans="1:7" x14ac:dyDescent="0.25">
      <c r="A195" s="17">
        <v>31111</v>
      </c>
      <c r="B195" s="18" t="s">
        <v>153</v>
      </c>
      <c r="C195" s="19">
        <v>66010.679999999993</v>
      </c>
      <c r="D195" s="19">
        <v>0</v>
      </c>
      <c r="E195" s="19">
        <v>0</v>
      </c>
      <c r="F195" s="20">
        <f>(E195/C195)*100</f>
        <v>0</v>
      </c>
      <c r="G195" s="48">
        <v>0</v>
      </c>
    </row>
    <row r="196" spans="1:7" x14ac:dyDescent="0.25">
      <c r="A196" s="17">
        <v>31321</v>
      </c>
      <c r="B196" s="18" t="s">
        <v>151</v>
      </c>
      <c r="C196" s="19">
        <v>11502.59</v>
      </c>
      <c r="D196" s="19">
        <v>0</v>
      </c>
      <c r="E196" s="19">
        <v>0</v>
      </c>
      <c r="F196" s="20">
        <f t="shared" ref="F196:F197" si="21">(E196/C196)*100</f>
        <v>0</v>
      </c>
      <c r="G196" s="48">
        <v>0</v>
      </c>
    </row>
    <row r="197" spans="1:7" ht="15" customHeight="1" x14ac:dyDescent="0.25">
      <c r="A197" s="29" t="s">
        <v>33</v>
      </c>
      <c r="B197" s="32"/>
      <c r="C197" s="31">
        <f>SUM(C195:C196)</f>
        <v>77513.26999999999</v>
      </c>
      <c r="D197" s="31">
        <f>SUM(D195:D196)</f>
        <v>0</v>
      </c>
      <c r="E197" s="31">
        <f>SUM(E195:E196)</f>
        <v>0</v>
      </c>
      <c r="F197" s="75">
        <f t="shared" si="21"/>
        <v>0</v>
      </c>
      <c r="G197" s="49">
        <f>SUM(G195:G196)</f>
        <v>0</v>
      </c>
    </row>
    <row r="198" spans="1:7" ht="15" customHeight="1" x14ac:dyDescent="0.25">
      <c r="A198" s="28"/>
      <c r="B198" s="35"/>
      <c r="C198" s="36"/>
      <c r="D198" s="36"/>
      <c r="E198" s="36"/>
      <c r="F198" s="135"/>
      <c r="G198" s="53"/>
    </row>
    <row r="199" spans="1:7" ht="15.75" x14ac:dyDescent="0.25">
      <c r="A199" s="12" t="s">
        <v>45</v>
      </c>
      <c r="B199" s="10"/>
      <c r="C199" s="13"/>
      <c r="D199" s="13"/>
      <c r="E199" s="13"/>
      <c r="F199" s="13"/>
    </row>
    <row r="200" spans="1:7" ht="45" x14ac:dyDescent="0.25">
      <c r="A200" s="3" t="s">
        <v>1</v>
      </c>
      <c r="B200" s="2" t="s">
        <v>0</v>
      </c>
      <c r="C200" s="65" t="s">
        <v>74</v>
      </c>
      <c r="D200" s="4" t="s">
        <v>46</v>
      </c>
      <c r="E200" s="4" t="s">
        <v>47</v>
      </c>
      <c r="F200" s="52" t="s">
        <v>77</v>
      </c>
      <c r="G200" s="52" t="s">
        <v>76</v>
      </c>
    </row>
    <row r="201" spans="1:7" x14ac:dyDescent="0.25">
      <c r="A201" s="45"/>
      <c r="B201" s="46"/>
      <c r="C201" s="71">
        <v>1</v>
      </c>
      <c r="D201" s="39">
        <v>2</v>
      </c>
      <c r="E201" s="39">
        <v>3</v>
      </c>
      <c r="F201" s="76">
        <v>4</v>
      </c>
      <c r="G201" s="56">
        <v>5</v>
      </c>
    </row>
    <row r="202" spans="1:7" x14ac:dyDescent="0.25">
      <c r="A202" s="17">
        <v>31111</v>
      </c>
      <c r="B202" s="18" t="s">
        <v>152</v>
      </c>
      <c r="C202" s="19">
        <v>67850.399999999994</v>
      </c>
      <c r="D202" s="19">
        <v>0</v>
      </c>
      <c r="E202" s="19">
        <v>0</v>
      </c>
      <c r="F202" s="19">
        <f>(E202/C202)*100</f>
        <v>0</v>
      </c>
      <c r="G202" s="48">
        <v>0</v>
      </c>
    </row>
    <row r="203" spans="1:7" x14ac:dyDescent="0.25">
      <c r="A203" s="17">
        <v>31321</v>
      </c>
      <c r="B203" s="18" t="s">
        <v>154</v>
      </c>
      <c r="C203" s="19">
        <v>10809.08</v>
      </c>
      <c r="D203" s="19">
        <v>0</v>
      </c>
      <c r="E203" s="19">
        <v>0</v>
      </c>
      <c r="F203" s="19">
        <v>0</v>
      </c>
      <c r="G203" s="48">
        <v>0</v>
      </c>
    </row>
    <row r="204" spans="1:7" ht="15" customHeight="1" x14ac:dyDescent="0.25">
      <c r="A204" s="29" t="s">
        <v>33</v>
      </c>
      <c r="B204" s="32"/>
      <c r="C204" s="31">
        <f>SUM(C202:C203)</f>
        <v>78659.48</v>
      </c>
      <c r="D204" s="31">
        <f>SUM(D202:D203)</f>
        <v>0</v>
      </c>
      <c r="E204" s="31">
        <f>SUM(E202:E203)</f>
        <v>0</v>
      </c>
      <c r="F204" s="31">
        <f t="shared" ref="F204" si="22">(E204/C204)*100</f>
        <v>0</v>
      </c>
      <c r="G204" s="48">
        <v>0</v>
      </c>
    </row>
    <row r="205" spans="1:7" ht="15" customHeight="1" x14ac:dyDescent="0.25">
      <c r="A205" s="28"/>
      <c r="B205" s="35"/>
      <c r="C205" s="36"/>
      <c r="D205" s="36"/>
      <c r="E205" s="36"/>
      <c r="F205" s="36"/>
      <c r="G205" s="54"/>
    </row>
    <row r="206" spans="1:7" x14ac:dyDescent="0.25">
      <c r="A206" s="29" t="s">
        <v>34</v>
      </c>
      <c r="B206" s="18"/>
      <c r="C206" s="31">
        <f>C190+C197+C204</f>
        <v>211620.97999999998</v>
      </c>
      <c r="D206" s="31">
        <f>D190+D197+D204</f>
        <v>0</v>
      </c>
      <c r="E206" s="31">
        <v>0</v>
      </c>
      <c r="F206" s="31">
        <f t="shared" ref="F206" si="23">(E206/C206)*100</f>
        <v>0</v>
      </c>
      <c r="G206" s="49">
        <v>0</v>
      </c>
    </row>
    <row r="207" spans="1:7" x14ac:dyDescent="0.25">
      <c r="A207" s="28"/>
      <c r="B207" s="34"/>
      <c r="C207" s="36"/>
      <c r="D207" s="36"/>
      <c r="E207" s="36"/>
      <c r="F207" s="36"/>
      <c r="G207" s="53"/>
    </row>
    <row r="208" spans="1:7" ht="19.5" customHeight="1" x14ac:dyDescent="0.35">
      <c r="A208" s="26" t="s">
        <v>40</v>
      </c>
      <c r="B208" s="27" t="s">
        <v>155</v>
      </c>
      <c r="C208" s="68"/>
      <c r="D208" s="120"/>
      <c r="E208" s="118"/>
      <c r="F208" s="118"/>
      <c r="G208" s="119"/>
    </row>
    <row r="209" spans="1:7" ht="15.75" x14ac:dyDescent="0.25">
      <c r="A209" s="12" t="s">
        <v>39</v>
      </c>
      <c r="B209" s="10"/>
      <c r="C209" s="13"/>
      <c r="D209" s="13"/>
      <c r="E209" s="13"/>
      <c r="F209" s="13"/>
    </row>
    <row r="210" spans="1:7" ht="45" x14ac:dyDescent="0.25">
      <c r="A210" s="3" t="s">
        <v>1</v>
      </c>
      <c r="B210" s="2" t="s">
        <v>0</v>
      </c>
      <c r="C210" s="65" t="s">
        <v>74</v>
      </c>
      <c r="D210" s="4" t="s">
        <v>46</v>
      </c>
      <c r="E210" s="4" t="s">
        <v>47</v>
      </c>
      <c r="F210" s="52" t="s">
        <v>77</v>
      </c>
      <c r="G210" s="52" t="s">
        <v>76</v>
      </c>
    </row>
    <row r="211" spans="1:7" x14ac:dyDescent="0.25">
      <c r="A211" s="45"/>
      <c r="B211" s="46"/>
      <c r="C211" s="71">
        <v>1</v>
      </c>
      <c r="D211" s="39">
        <v>2</v>
      </c>
      <c r="E211" s="39">
        <v>3</v>
      </c>
      <c r="F211" s="76">
        <v>4</v>
      </c>
      <c r="G211" s="56">
        <v>5</v>
      </c>
    </row>
    <row r="212" spans="1:7" x14ac:dyDescent="0.25">
      <c r="A212" s="17">
        <v>31111</v>
      </c>
      <c r="B212" s="18" t="s">
        <v>27</v>
      </c>
      <c r="C212" s="19">
        <v>19662.5</v>
      </c>
      <c r="D212" s="19">
        <v>121021.9</v>
      </c>
      <c r="E212" s="19">
        <v>0</v>
      </c>
      <c r="F212" s="20">
        <f>(E212/C212)*100</f>
        <v>0</v>
      </c>
      <c r="G212" s="48">
        <f>E212/D212*100</f>
        <v>0</v>
      </c>
    </row>
    <row r="213" spans="1:7" x14ac:dyDescent="0.25">
      <c r="A213" s="17">
        <v>31111</v>
      </c>
      <c r="B213" s="18" t="s">
        <v>157</v>
      </c>
      <c r="C213" s="19">
        <v>0</v>
      </c>
      <c r="D213" s="19">
        <v>0</v>
      </c>
      <c r="E213" s="19">
        <v>40312.5</v>
      </c>
      <c r="F213" s="20">
        <v>0</v>
      </c>
      <c r="G213" s="48">
        <v>0</v>
      </c>
    </row>
    <row r="214" spans="1:7" x14ac:dyDescent="0.25">
      <c r="A214" s="17">
        <v>31321</v>
      </c>
      <c r="B214" s="18" t="s">
        <v>156</v>
      </c>
      <c r="C214" s="19">
        <v>3244.32</v>
      </c>
      <c r="D214" s="19">
        <v>0</v>
      </c>
      <c r="E214" s="19">
        <v>0</v>
      </c>
      <c r="F214" s="20">
        <f t="shared" ref="F214:F218" si="24">(E214/C214)*100</f>
        <v>0</v>
      </c>
      <c r="G214" s="48">
        <v>0</v>
      </c>
    </row>
    <row r="215" spans="1:7" x14ac:dyDescent="0.25">
      <c r="A215" s="17">
        <v>31321</v>
      </c>
      <c r="B215" s="18" t="s">
        <v>160</v>
      </c>
      <c r="C215" s="19">
        <v>0</v>
      </c>
      <c r="D215" s="19">
        <v>19481.400000000001</v>
      </c>
      <c r="E215" s="19">
        <v>12829.8</v>
      </c>
      <c r="F215" s="20">
        <v>0</v>
      </c>
      <c r="G215" s="48">
        <f>(E215/D215)*100</f>
        <v>65.856663278819795</v>
      </c>
    </row>
    <row r="216" spans="1:7" x14ac:dyDescent="0.25">
      <c r="A216" s="17">
        <v>31321</v>
      </c>
      <c r="B216" s="18" t="s">
        <v>159</v>
      </c>
      <c r="C216" s="19">
        <v>0</v>
      </c>
      <c r="D216" s="19">
        <v>0</v>
      </c>
      <c r="E216" s="19">
        <v>6651.6</v>
      </c>
      <c r="F216" s="20">
        <v>0</v>
      </c>
      <c r="G216" s="48">
        <v>0</v>
      </c>
    </row>
    <row r="217" spans="1:7" x14ac:dyDescent="0.25">
      <c r="A217" s="17">
        <v>32379</v>
      </c>
      <c r="B217" s="18" t="s">
        <v>43</v>
      </c>
      <c r="C217" s="19">
        <v>0</v>
      </c>
      <c r="D217" s="19">
        <v>4600</v>
      </c>
      <c r="E217" s="19">
        <v>0</v>
      </c>
      <c r="F217" s="20">
        <v>0</v>
      </c>
      <c r="G217" s="48">
        <f>(E217/D217)*100</f>
        <v>0</v>
      </c>
    </row>
    <row r="218" spans="1:7" x14ac:dyDescent="0.25">
      <c r="A218" s="29" t="s">
        <v>33</v>
      </c>
      <c r="B218" s="32"/>
      <c r="C218" s="31">
        <f>SUM(C212:C217)</f>
        <v>22906.82</v>
      </c>
      <c r="D218" s="31">
        <f>SUM(D212:D217)</f>
        <v>145103.29999999999</v>
      </c>
      <c r="E218" s="31">
        <f>SUM(E212:E217)</f>
        <v>59793.9</v>
      </c>
      <c r="F218" s="20">
        <f t="shared" si="24"/>
        <v>261.03099426284405</v>
      </c>
      <c r="G218" s="48">
        <f>E218/D218*100</f>
        <v>41.207815397720111</v>
      </c>
    </row>
    <row r="219" spans="1:7" x14ac:dyDescent="0.25">
      <c r="A219" s="11"/>
      <c r="B219" s="10"/>
      <c r="C219" s="13"/>
      <c r="D219" s="13"/>
      <c r="E219" s="13"/>
      <c r="F219" s="13"/>
    </row>
    <row r="220" spans="1:7" ht="15.75" x14ac:dyDescent="0.25">
      <c r="A220" s="12" t="s">
        <v>18</v>
      </c>
      <c r="B220" s="10"/>
      <c r="C220" s="13"/>
      <c r="D220" s="13"/>
      <c r="E220" s="13"/>
      <c r="F220" s="13"/>
    </row>
    <row r="221" spans="1:7" ht="45" x14ac:dyDescent="0.25">
      <c r="A221" s="3" t="s">
        <v>1</v>
      </c>
      <c r="B221" s="2" t="s">
        <v>0</v>
      </c>
      <c r="C221" s="65" t="s">
        <v>74</v>
      </c>
      <c r="D221" s="4" t="s">
        <v>46</v>
      </c>
      <c r="E221" s="4" t="s">
        <v>47</v>
      </c>
      <c r="F221" s="52" t="s">
        <v>77</v>
      </c>
      <c r="G221" s="52" t="s">
        <v>76</v>
      </c>
    </row>
    <row r="222" spans="1:7" x14ac:dyDescent="0.25">
      <c r="A222" s="45"/>
      <c r="B222" s="46"/>
      <c r="C222" s="71">
        <v>1</v>
      </c>
      <c r="D222" s="39">
        <v>2</v>
      </c>
      <c r="E222" s="39">
        <v>3</v>
      </c>
      <c r="F222" s="76">
        <v>4</v>
      </c>
      <c r="G222" s="56">
        <v>5</v>
      </c>
    </row>
    <row r="223" spans="1:7" x14ac:dyDescent="0.25">
      <c r="A223" s="17">
        <v>32121</v>
      </c>
      <c r="B223" s="18" t="s">
        <v>29</v>
      </c>
      <c r="C223" s="19">
        <v>6323.2</v>
      </c>
      <c r="D223" s="19">
        <v>23977.279999999999</v>
      </c>
      <c r="E223" s="19">
        <v>23977.279999999999</v>
      </c>
      <c r="F223" s="65">
        <f t="shared" ref="F223:F224" si="25">(E223/C223)*100</f>
        <v>379.19534412955466</v>
      </c>
      <c r="G223" s="48">
        <f>E223/D223*100</f>
        <v>100</v>
      </c>
    </row>
    <row r="224" spans="1:7" x14ac:dyDescent="0.25">
      <c r="A224" s="29" t="s">
        <v>33</v>
      </c>
      <c r="B224" s="32"/>
      <c r="C224" s="31">
        <f>SUM(C223:C223)</f>
        <v>6323.2</v>
      </c>
      <c r="D224" s="31">
        <f>SUM(D223:D223)</f>
        <v>23977.279999999999</v>
      </c>
      <c r="E224" s="31">
        <f>SUM(E223:E223)</f>
        <v>23977.279999999999</v>
      </c>
      <c r="F224" s="65">
        <f t="shared" si="25"/>
        <v>379.19534412955466</v>
      </c>
      <c r="G224" s="49">
        <f>E224/D224*100</f>
        <v>100</v>
      </c>
    </row>
    <row r="225" spans="1:7" x14ac:dyDescent="0.25">
      <c r="A225" s="28"/>
      <c r="B225" s="35"/>
      <c r="C225" s="36"/>
      <c r="D225" s="36"/>
      <c r="E225" s="36"/>
      <c r="F225" s="36"/>
      <c r="G225" s="53"/>
    </row>
    <row r="226" spans="1:7" ht="15.75" x14ac:dyDescent="0.25">
      <c r="A226" s="12" t="s">
        <v>21</v>
      </c>
      <c r="B226" s="10"/>
      <c r="C226" s="13"/>
      <c r="D226" s="13"/>
      <c r="E226" s="13"/>
      <c r="F226" s="13"/>
    </row>
    <row r="227" spans="1:7" ht="45" x14ac:dyDescent="0.25">
      <c r="A227" s="3" t="s">
        <v>1</v>
      </c>
      <c r="B227" s="2" t="s">
        <v>0</v>
      </c>
      <c r="C227" s="65" t="s">
        <v>74</v>
      </c>
      <c r="D227" s="4" t="s">
        <v>46</v>
      </c>
      <c r="E227" s="4" t="s">
        <v>47</v>
      </c>
      <c r="F227" s="52" t="s">
        <v>77</v>
      </c>
      <c r="G227" s="52" t="s">
        <v>76</v>
      </c>
    </row>
    <row r="228" spans="1:7" x14ac:dyDescent="0.25">
      <c r="A228" s="45"/>
      <c r="B228" s="46"/>
      <c r="C228" s="71">
        <v>1</v>
      </c>
      <c r="D228" s="39">
        <v>2</v>
      </c>
      <c r="E228" s="39">
        <v>3</v>
      </c>
      <c r="F228" s="76">
        <v>4</v>
      </c>
      <c r="G228" s="56">
        <v>5</v>
      </c>
    </row>
    <row r="229" spans="1:7" x14ac:dyDescent="0.25">
      <c r="A229" s="17">
        <v>31111</v>
      </c>
      <c r="B229" s="18" t="s">
        <v>161</v>
      </c>
      <c r="C229" s="19">
        <v>0</v>
      </c>
      <c r="D229" s="19">
        <v>19662.5</v>
      </c>
      <c r="E229" s="19">
        <v>19662.5</v>
      </c>
      <c r="F229" s="20">
        <v>0</v>
      </c>
      <c r="G229" s="48">
        <f>E229/D229*100</f>
        <v>100</v>
      </c>
    </row>
    <row r="230" spans="1:7" x14ac:dyDescent="0.25">
      <c r="A230" s="17">
        <v>31111</v>
      </c>
      <c r="B230" s="18" t="s">
        <v>157</v>
      </c>
      <c r="C230" s="19">
        <v>0</v>
      </c>
      <c r="D230" s="19">
        <v>18750</v>
      </c>
      <c r="E230" s="19">
        <v>18750</v>
      </c>
      <c r="F230" s="20">
        <v>0</v>
      </c>
      <c r="G230" s="48">
        <f>(E230/D230)*100</f>
        <v>100</v>
      </c>
    </row>
    <row r="231" spans="1:7" x14ac:dyDescent="0.25">
      <c r="A231" s="17">
        <v>31321</v>
      </c>
      <c r="B231" s="18" t="s">
        <v>162</v>
      </c>
      <c r="C231" s="19">
        <v>0</v>
      </c>
      <c r="D231" s="19">
        <v>3244.32</v>
      </c>
      <c r="E231" s="19">
        <v>3244.32</v>
      </c>
      <c r="F231" s="20">
        <v>0</v>
      </c>
      <c r="G231" s="48">
        <f t="shared" ref="G231" si="26">E231/D231*100</f>
        <v>100</v>
      </c>
    </row>
    <row r="232" spans="1:7" x14ac:dyDescent="0.25">
      <c r="A232" s="29" t="s">
        <v>33</v>
      </c>
      <c r="B232" s="32"/>
      <c r="C232" s="31">
        <f>SUM(C229:C231)</f>
        <v>0</v>
      </c>
      <c r="D232" s="31">
        <f>SUM(D229:D231)</f>
        <v>41656.82</v>
      </c>
      <c r="E232" s="31">
        <f>SUM(E229:E231)</f>
        <v>41656.82</v>
      </c>
      <c r="F232" s="75">
        <v>0</v>
      </c>
      <c r="G232" s="49">
        <f>(E232/D232)*100</f>
        <v>100</v>
      </c>
    </row>
    <row r="233" spans="1:7" x14ac:dyDescent="0.25">
      <c r="A233" s="28"/>
      <c r="B233" s="35"/>
      <c r="C233" s="36"/>
      <c r="D233" s="36"/>
      <c r="E233" s="36"/>
      <c r="F233" s="36"/>
      <c r="G233" s="53"/>
    </row>
    <row r="234" spans="1:7" ht="15.75" x14ac:dyDescent="0.25">
      <c r="A234" s="12" t="s">
        <v>45</v>
      </c>
      <c r="B234" s="10"/>
      <c r="C234" s="13"/>
      <c r="D234" s="13"/>
      <c r="E234" s="13"/>
      <c r="F234" s="13"/>
    </row>
    <row r="235" spans="1:7" ht="45" x14ac:dyDescent="0.25">
      <c r="A235" s="3" t="s">
        <v>1</v>
      </c>
      <c r="B235" s="2" t="s">
        <v>0</v>
      </c>
      <c r="C235" s="65" t="s">
        <v>74</v>
      </c>
      <c r="D235" s="4" t="s">
        <v>46</v>
      </c>
      <c r="E235" s="4" t="s">
        <v>47</v>
      </c>
      <c r="F235" s="52" t="s">
        <v>77</v>
      </c>
      <c r="G235" s="52" t="s">
        <v>76</v>
      </c>
    </row>
    <row r="236" spans="1:7" x14ac:dyDescent="0.25">
      <c r="A236" s="45"/>
      <c r="B236" s="46"/>
      <c r="C236" s="71">
        <v>1</v>
      </c>
      <c r="D236" s="39">
        <v>2</v>
      </c>
      <c r="E236" s="39">
        <v>3</v>
      </c>
      <c r="F236" s="76">
        <v>4</v>
      </c>
      <c r="G236" s="56">
        <v>5</v>
      </c>
    </row>
    <row r="237" spans="1:7" x14ac:dyDescent="0.25">
      <c r="A237" s="17">
        <v>31111</v>
      </c>
      <c r="B237" s="18" t="s">
        <v>152</v>
      </c>
      <c r="C237" s="19">
        <v>34812.5</v>
      </c>
      <c r="D237" s="19">
        <v>96117.19</v>
      </c>
      <c r="E237" s="19">
        <v>96117.19</v>
      </c>
      <c r="F237" s="19">
        <f>(E237/C237)*100</f>
        <v>276.09964811490124</v>
      </c>
      <c r="G237" s="48">
        <f>E237/D237*100</f>
        <v>100</v>
      </c>
    </row>
    <row r="238" spans="1:7" x14ac:dyDescent="0.25">
      <c r="A238" s="17">
        <v>31111</v>
      </c>
      <c r="B238" s="18" t="s">
        <v>163</v>
      </c>
      <c r="C238" s="19">
        <v>0</v>
      </c>
      <c r="D238" s="19">
        <v>18750</v>
      </c>
      <c r="E238" s="19">
        <v>0</v>
      </c>
      <c r="F238" s="19">
        <v>0</v>
      </c>
      <c r="G238" s="48">
        <v>0</v>
      </c>
    </row>
    <row r="239" spans="1:7" x14ac:dyDescent="0.25">
      <c r="A239" s="17">
        <v>31321</v>
      </c>
      <c r="B239" s="18" t="s">
        <v>158</v>
      </c>
      <c r="C239" s="19">
        <v>5744.07</v>
      </c>
      <c r="D239" s="19">
        <v>3029.56</v>
      </c>
      <c r="E239" s="19">
        <v>3029.56</v>
      </c>
      <c r="F239" s="19">
        <f t="shared" ref="F239:F244" si="27">(E239/C239)*100</f>
        <v>52.74239345968973</v>
      </c>
      <c r="G239" s="48">
        <f t="shared" ref="G239:G242" si="28">E239/D239*100</f>
        <v>100</v>
      </c>
    </row>
    <row r="240" spans="1:7" x14ac:dyDescent="0.25">
      <c r="A240" s="17">
        <v>31321</v>
      </c>
      <c r="B240" s="18" t="s">
        <v>165</v>
      </c>
      <c r="C240" s="19">
        <v>0</v>
      </c>
      <c r="D240" s="19">
        <v>3093.75</v>
      </c>
      <c r="E240" s="19">
        <v>3093.75</v>
      </c>
      <c r="F240" s="19">
        <v>0</v>
      </c>
      <c r="G240" s="48">
        <f t="shared" si="28"/>
        <v>100</v>
      </c>
    </row>
    <row r="241" spans="1:7" x14ac:dyDescent="0.25">
      <c r="A241" s="17">
        <v>31219</v>
      </c>
      <c r="B241" s="18" t="s">
        <v>164</v>
      </c>
      <c r="C241" s="19">
        <v>0</v>
      </c>
      <c r="D241" s="19">
        <v>11100</v>
      </c>
      <c r="E241" s="19">
        <v>11100</v>
      </c>
      <c r="F241" s="19">
        <v>0</v>
      </c>
      <c r="G241" s="48">
        <f t="shared" si="28"/>
        <v>100</v>
      </c>
    </row>
    <row r="242" spans="1:7" x14ac:dyDescent="0.25">
      <c r="A242" s="29" t="s">
        <v>33</v>
      </c>
      <c r="B242" s="32"/>
      <c r="C242" s="31">
        <f>SUM(C237:C241)</f>
        <v>40556.57</v>
      </c>
      <c r="D242" s="31">
        <f>SUM(D237:D241)</f>
        <v>132090.5</v>
      </c>
      <c r="E242" s="31">
        <f>SUM(E237:E241)</f>
        <v>113340.5</v>
      </c>
      <c r="F242" s="31">
        <f t="shared" si="27"/>
        <v>279.46273563074982</v>
      </c>
      <c r="G242" s="49">
        <f t="shared" si="28"/>
        <v>85.805186595553806</v>
      </c>
    </row>
    <row r="243" spans="1:7" x14ac:dyDescent="0.25">
      <c r="A243" s="28"/>
      <c r="B243" s="35"/>
      <c r="C243" s="36"/>
      <c r="D243" s="36"/>
      <c r="E243" s="36"/>
      <c r="F243" s="31"/>
      <c r="G243" s="54"/>
    </row>
    <row r="244" spans="1:7" x14ac:dyDescent="0.25">
      <c r="A244" s="29" t="s">
        <v>34</v>
      </c>
      <c r="B244" s="18"/>
      <c r="C244" s="31">
        <f>C218+C224+C232+C242</f>
        <v>69786.59</v>
      </c>
      <c r="D244" s="31">
        <f>D218+D224+D232+D242</f>
        <v>342827.9</v>
      </c>
      <c r="E244" s="31">
        <f>E218+E224+E232+E242</f>
        <v>238768.5</v>
      </c>
      <c r="F244" s="31">
        <f t="shared" si="27"/>
        <v>342.14094713611883</v>
      </c>
      <c r="G244" s="49">
        <f>E244/D244*100</f>
        <v>69.646752787623171</v>
      </c>
    </row>
    <row r="245" spans="1:7" x14ac:dyDescent="0.25">
      <c r="A245" s="28"/>
      <c r="B245" s="34"/>
      <c r="C245" s="23"/>
      <c r="D245" s="36"/>
      <c r="E245" s="36"/>
      <c r="F245" s="36"/>
      <c r="G245" s="53"/>
    </row>
    <row r="246" spans="1:7" x14ac:dyDescent="0.25">
      <c r="C246" s="139">
        <f>C4+C62+C206+C244</f>
        <v>7849543.3300000001</v>
      </c>
      <c r="D246" s="139">
        <f>D4+D62+D179+D206+D244</f>
        <v>7433984.1600000001</v>
      </c>
      <c r="E246" s="139">
        <f>E4+E62+E179+E206+E244</f>
        <v>8125514.8699999992</v>
      </c>
      <c r="F246" s="139">
        <f>(E246/C246)*100</f>
        <v>103.51576554708946</v>
      </c>
      <c r="G246" s="139">
        <f>(E246/D246)*100</f>
        <v>109.30228925857706</v>
      </c>
    </row>
  </sheetData>
  <mergeCells count="4">
    <mergeCell ref="A6:B6"/>
    <mergeCell ref="A2:J2"/>
    <mergeCell ref="A127:B127"/>
    <mergeCell ref="A156:B15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7" manualBreakCount="7">
    <brk id="29" max="16383" man="1"/>
    <brk id="63" max="16383" man="1"/>
    <brk id="87" max="16383" man="1"/>
    <brk id="116" max="16383" man="1"/>
    <brk id="141" max="16383" man="1"/>
    <brk id="180" max="16383" man="1"/>
    <brk id="20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SAŽETAK</vt:lpstr>
      <vt:lpstr>OPĆI DIO-PRIHODI I PRIMICI</vt:lpstr>
      <vt:lpstr>POSEBNI DIO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rac</cp:lastModifiedBy>
  <cp:lastPrinted>2023-03-29T08:50:04Z</cp:lastPrinted>
  <dcterms:created xsi:type="dcterms:W3CDTF">2020-02-23T17:52:48Z</dcterms:created>
  <dcterms:modified xsi:type="dcterms:W3CDTF">2023-03-29T08:58:54Z</dcterms:modified>
</cp:coreProperties>
</file>