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INANCIJE\FINANCIJE 2025\FINANCIJSKI PLAN 2025-2027\"/>
    </mc:Choice>
  </mc:AlternateContent>
  <bookViews>
    <workbookView xWindow="0" yWindow="0" windowWidth="28800" windowHeight="12330" activeTab="4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POSEBNI DIO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7" l="1"/>
  <c r="H53" i="7" s="1"/>
  <c r="H52" i="7" s="1"/>
  <c r="G54" i="7"/>
  <c r="G53" i="7" s="1"/>
  <c r="G52" i="7" s="1"/>
  <c r="F54" i="7"/>
  <c r="F53" i="7" s="1"/>
  <c r="E54" i="7"/>
  <c r="E53" i="7" s="1"/>
  <c r="H50" i="7"/>
  <c r="H49" i="7" s="1"/>
  <c r="H48" i="7" s="1"/>
  <c r="H51" i="7"/>
  <c r="G50" i="7"/>
  <c r="G49" i="7" s="1"/>
  <c r="G48" i="7" s="1"/>
  <c r="F49" i="7"/>
  <c r="F48" i="7" s="1"/>
  <c r="F50" i="7"/>
  <c r="E50" i="7"/>
  <c r="E49" i="7" s="1"/>
  <c r="E48" i="7" s="1"/>
  <c r="H45" i="7"/>
  <c r="H44" i="7" s="1"/>
  <c r="H46" i="7"/>
  <c r="G46" i="7"/>
  <c r="G45" i="7" s="1"/>
  <c r="G44" i="7" s="1"/>
  <c r="F45" i="7"/>
  <c r="F44" i="7" s="1"/>
  <c r="F46" i="7"/>
  <c r="E45" i="7"/>
  <c r="E44" i="7" s="1"/>
  <c r="E46" i="7"/>
  <c r="F41" i="7"/>
  <c r="F40" i="7" s="1"/>
  <c r="H42" i="7"/>
  <c r="H41" i="7" s="1"/>
  <c r="H40" i="7" s="1"/>
  <c r="G42" i="7"/>
  <c r="G41" i="7" s="1"/>
  <c r="G40" i="7" s="1"/>
  <c r="F42" i="7"/>
  <c r="E42" i="7"/>
  <c r="E41" i="7" s="1"/>
  <c r="E40" i="7" s="1"/>
  <c r="H38" i="7"/>
  <c r="H37" i="7" s="1"/>
  <c r="H35" i="7"/>
  <c r="H34" i="7"/>
  <c r="H33" i="7" s="1"/>
  <c r="H32" i="7" s="1"/>
  <c r="H30" i="7"/>
  <c r="H29" i="7"/>
  <c r="H28" i="7" s="1"/>
  <c r="H27" i="7" s="1"/>
  <c r="G28" i="7"/>
  <c r="E28" i="7"/>
  <c r="H26" i="7"/>
  <c r="H25" i="7" s="1"/>
  <c r="H24" i="7" s="1"/>
  <c r="H20" i="7"/>
  <c r="H23" i="7"/>
  <c r="H22" i="7" s="1"/>
  <c r="H21" i="7"/>
  <c r="G39" i="7"/>
  <c r="G38" i="7" s="1"/>
  <c r="G37" i="7" s="1"/>
  <c r="G33" i="7"/>
  <c r="G35" i="7"/>
  <c r="G34" i="7"/>
  <c r="G27" i="7"/>
  <c r="G30" i="7"/>
  <c r="G26" i="7"/>
  <c r="G25" i="7" s="1"/>
  <c r="G24" i="7" s="1"/>
  <c r="G23" i="7"/>
  <c r="G22" i="7" s="1"/>
  <c r="G21" i="7"/>
  <c r="G20" i="7" s="1"/>
  <c r="G19" i="7" s="1"/>
  <c r="H16" i="7"/>
  <c r="H14" i="7" s="1"/>
  <c r="H13" i="7" s="1"/>
  <c r="H12" i="7" s="1"/>
  <c r="H15" i="7"/>
  <c r="G16" i="7"/>
  <c r="G15" i="7"/>
  <c r="G14" i="7" s="1"/>
  <c r="G13" i="7" s="1"/>
  <c r="G12" i="7" s="1"/>
  <c r="F38" i="7"/>
  <c r="F37" i="7" s="1"/>
  <c r="F35" i="7"/>
  <c r="F33" i="7"/>
  <c r="F32" i="7" s="1"/>
  <c r="F30" i="7"/>
  <c r="F29" i="7"/>
  <c r="F28" i="7" s="1"/>
  <c r="F26" i="7"/>
  <c r="F25" i="7" s="1"/>
  <c r="F24" i="7" s="1"/>
  <c r="F23" i="7"/>
  <c r="F22" i="7" s="1"/>
  <c r="F21" i="7"/>
  <c r="F20" i="7" s="1"/>
  <c r="F16" i="7"/>
  <c r="F15" i="7"/>
  <c r="E38" i="7"/>
  <c r="E37" i="7" s="1"/>
  <c r="E33" i="7"/>
  <c r="E35" i="7"/>
  <c r="E30" i="7"/>
  <c r="E25" i="7"/>
  <c r="E24" i="7" s="1"/>
  <c r="E20" i="7"/>
  <c r="E22" i="7"/>
  <c r="E14" i="7"/>
  <c r="E13" i="7" s="1"/>
  <c r="E12" i="7" s="1"/>
  <c r="H10" i="7"/>
  <c r="H9" i="7" s="1"/>
  <c r="H8" i="7" s="1"/>
  <c r="H7" i="7" s="1"/>
  <c r="G10" i="7"/>
  <c r="G9" i="7" s="1"/>
  <c r="G8" i="7" s="1"/>
  <c r="G7" i="7" s="1"/>
  <c r="G6" i="7" s="1"/>
  <c r="F10" i="7"/>
  <c r="F9" i="7" s="1"/>
  <c r="F8" i="7" s="1"/>
  <c r="F7" i="7" s="1"/>
  <c r="E9" i="7"/>
  <c r="E8" i="7" s="1"/>
  <c r="E7" i="7" s="1"/>
  <c r="G32" i="7" l="1"/>
  <c r="G18" i="7"/>
  <c r="G17" i="7" s="1"/>
  <c r="H6" i="7"/>
  <c r="E52" i="7"/>
  <c r="F52" i="7"/>
  <c r="F27" i="7"/>
  <c r="H19" i="7"/>
  <c r="H18" i="7" s="1"/>
  <c r="H17" i="7" s="1"/>
  <c r="E32" i="7"/>
  <c r="F19" i="7"/>
  <c r="F14" i="7"/>
  <c r="F13" i="7" s="1"/>
  <c r="F12" i="7" s="1"/>
  <c r="F6" i="7" s="1"/>
  <c r="E27" i="7"/>
  <c r="E19" i="7"/>
  <c r="E6" i="7"/>
  <c r="E11" i="5"/>
  <c r="E12" i="5"/>
  <c r="E13" i="5"/>
  <c r="C13" i="5"/>
  <c r="D10" i="5"/>
  <c r="D12" i="5"/>
  <c r="D13" i="5"/>
  <c r="C10" i="5"/>
  <c r="C11" i="5"/>
  <c r="F18" i="7" l="1"/>
  <c r="F17" i="7" s="1"/>
  <c r="E18" i="7"/>
  <c r="E17" i="7" s="1"/>
  <c r="B10" i="5"/>
  <c r="B11" i="5"/>
  <c r="E27" i="8" l="1"/>
  <c r="E36" i="8"/>
  <c r="E35" i="8"/>
  <c r="E32" i="8"/>
  <c r="E29" i="8"/>
  <c r="D35" i="8"/>
  <c r="D32" i="8"/>
  <c r="D29" i="8"/>
  <c r="D28" i="8" s="1"/>
  <c r="E37" i="8"/>
  <c r="E34" i="8"/>
  <c r="E30" i="8"/>
  <c r="E31" i="8"/>
  <c r="E28" i="8"/>
  <c r="D37" i="8"/>
  <c r="D34" i="8"/>
  <c r="D36" i="8"/>
  <c r="D30" i="8"/>
  <c r="C27" i="8"/>
  <c r="C37" i="8"/>
  <c r="C38" i="8"/>
  <c r="C34" i="8"/>
  <c r="C36" i="8"/>
  <c r="C35" i="8"/>
  <c r="C30" i="8"/>
  <c r="C32" i="8"/>
  <c r="C28" i="8"/>
  <c r="C29" i="8"/>
  <c r="B27" i="8"/>
  <c r="B37" i="8"/>
  <c r="B34" i="8"/>
  <c r="B30" i="8"/>
  <c r="B28" i="8"/>
  <c r="E20" i="8"/>
  <c r="E18" i="8"/>
  <c r="E17" i="8" s="1"/>
  <c r="E11" i="8"/>
  <c r="E13" i="8"/>
  <c r="D11" i="8"/>
  <c r="D20" i="8"/>
  <c r="D18" i="8"/>
  <c r="D17" i="8" s="1"/>
  <c r="D13" i="8"/>
  <c r="C20" i="8"/>
  <c r="C18" i="8"/>
  <c r="C17" i="8" s="1"/>
  <c r="C13" i="8"/>
  <c r="C11" i="8"/>
  <c r="B17" i="8"/>
  <c r="B13" i="8"/>
  <c r="B11" i="8"/>
  <c r="B10" i="8" s="1"/>
  <c r="G24" i="3"/>
  <c r="G30" i="3"/>
  <c r="G31" i="3"/>
  <c r="G25" i="3"/>
  <c r="G27" i="3"/>
  <c r="G26" i="3"/>
  <c r="F24" i="3"/>
  <c r="F30" i="3"/>
  <c r="F31" i="3"/>
  <c r="F25" i="3"/>
  <c r="F27" i="3"/>
  <c r="F26" i="3"/>
  <c r="D24" i="3"/>
  <c r="D30" i="3"/>
  <c r="D25" i="3"/>
  <c r="E31" i="3"/>
  <c r="E30" i="3" s="1"/>
  <c r="E27" i="3"/>
  <c r="E28" i="3"/>
  <c r="E26" i="3"/>
  <c r="E25" i="3" s="1"/>
  <c r="E24" i="3" s="1"/>
  <c r="D27" i="8" l="1"/>
  <c r="E10" i="8"/>
  <c r="C10" i="8"/>
  <c r="D10" i="8"/>
  <c r="G17" i="3"/>
  <c r="G14" i="3"/>
  <c r="G13" i="3"/>
  <c r="G12" i="3"/>
  <c r="G11" i="3" s="1"/>
  <c r="G10" i="3" s="1"/>
  <c r="F12" i="3"/>
  <c r="F11" i="3" s="1"/>
  <c r="F10" i="3" s="1"/>
  <c r="F17" i="3"/>
  <c r="F14" i="3"/>
  <c r="F13" i="3"/>
  <c r="E17" i="3"/>
  <c r="E14" i="3"/>
  <c r="E12" i="3"/>
  <c r="E11" i="3" s="1"/>
  <c r="E10" i="3" s="1"/>
  <c r="D17" i="3"/>
  <c r="D11" i="3"/>
  <c r="D10" i="3" s="1"/>
  <c r="F34" i="10" l="1"/>
  <c r="F37" i="10" s="1"/>
  <c r="G34" i="10" s="1"/>
  <c r="G37" i="10" s="1"/>
  <c r="H34" i="10" s="1"/>
  <c r="H37" i="10" s="1"/>
  <c r="I34" i="10" s="1"/>
  <c r="I37" i="10" s="1"/>
  <c r="I21" i="10"/>
  <c r="H21" i="10"/>
  <c r="G21" i="10"/>
  <c r="F21" i="10"/>
  <c r="I11" i="10"/>
  <c r="H11" i="10"/>
  <c r="G11" i="10"/>
  <c r="F11" i="10"/>
  <c r="I8" i="10"/>
  <c r="H8" i="10"/>
  <c r="G8" i="10"/>
  <c r="F8" i="10"/>
  <c r="H14" i="10" l="1"/>
  <c r="H22" i="10" s="1"/>
  <c r="H28" i="10" s="1"/>
  <c r="H29" i="10" s="1"/>
  <c r="F14" i="10"/>
  <c r="G14" i="10"/>
  <c r="G22" i="10" s="1"/>
  <c r="G28" i="10" s="1"/>
  <c r="G29" i="10" s="1"/>
  <c r="I14" i="10"/>
  <c r="I22" i="10" s="1"/>
  <c r="I28" i="10" s="1"/>
  <c r="I29" i="10" s="1"/>
  <c r="F22" i="10"/>
  <c r="F28" i="10" s="1"/>
  <c r="F29" i="10" s="1"/>
</calcChain>
</file>

<file path=xl/sharedStrings.xml><?xml version="1.0" encoding="utf-8"?>
<sst xmlns="http://schemas.openxmlformats.org/spreadsheetml/2006/main" count="207" uniqueCount="110">
  <si>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</si>
  <si>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</si>
  <si>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</si>
  <si>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</si>
  <si>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</si>
  <si>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</si>
  <si>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</si>
  <si>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</si>
  <si>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</si>
  <si>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</si>
  <si>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</si>
  <si>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</si>
  <si>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</si>
  <si>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</si>
  <si>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</si>
  <si>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</si>
  <si>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</si>
  <si>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</si>
  <si>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</si>
  <si>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</si>
  <si>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</si>
  <si>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</si>
  <si>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</si>
  <si>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</si>
  <si>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</si>
  <si>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</si>
  <si>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</si>
  <si>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</si>
  <si>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</si>
  <si>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</si>
  <si>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</si>
  <si>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</si>
  <si>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</si>
  <si>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</si>
  <si>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</si>
  <si>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</si>
  <si>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</si>
  <si>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</si>
  <si>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</si>
  <si>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</si>
  <si>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3 Vlastiti prihodi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</si>
  <si>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</si>
  <si>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</si>
  <si>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</si>
  <si>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</si>
  <si>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</si>
  <si>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</si>
  <si>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</si>
  <si>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</si>
  <si>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</si>
  <si>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Plan 2024.</t>
  </si>
  <si>
    <t>Proračun za 2025.</t>
  </si>
  <si>
    <t>Projekcija proračuna
za 2027.</t>
  </si>
  <si>
    <t>FINANCIJSKI PLAN PRORAČUNSKOG KORISNIKA JEDINICE LOKALNE I PODRUČNE (REGIONALNE) SAMOUPRAVE 
ZA 2025. I PROJEKCIJA ZA 2026. I 2027. GODINU</t>
  </si>
  <si>
    <t>Plan za 2025.</t>
  </si>
  <si>
    <t>Projekcija 
za 2027.</t>
  </si>
  <si>
    <t>Prihodi od upravnih i administrativnih pristojbi, pristojbi po posebnim propisima i naknada</t>
  </si>
  <si>
    <t>Prihodi od prodaje proizvoda i robe te pruženih usluga i prihodi od donacija</t>
  </si>
  <si>
    <t>Vlastiti izvori</t>
  </si>
  <si>
    <t>Višak prihoda poslovanja</t>
  </si>
  <si>
    <t>Financijski rashodi</t>
  </si>
  <si>
    <t>Ostali rashodi</t>
  </si>
  <si>
    <t>31 Vlastiti prihodi</t>
  </si>
  <si>
    <t>41 Prihodi za posebne namjene</t>
  </si>
  <si>
    <t>42 Višak prihoda</t>
  </si>
  <si>
    <t>45 F.P. i dod. udio u por. na dohodak</t>
  </si>
  <si>
    <t>6 Donacije</t>
  </si>
  <si>
    <t>61 Tekuće donacije</t>
  </si>
  <si>
    <t xml:space="preserve">45 F.P. i dod. udio u por. na dohodak </t>
  </si>
  <si>
    <t>51 Državni proračun</t>
  </si>
  <si>
    <t>53 Proračun JLS</t>
  </si>
  <si>
    <t>09 Obrazovanje</t>
  </si>
  <si>
    <t>0912 Osnovno obrazovanje</t>
  </si>
  <si>
    <t>096 Dodatne usluge u obrazovanju</t>
  </si>
  <si>
    <t>096=PRIJEVOZ+NAMIRNICE</t>
  </si>
  <si>
    <t>PROGRAM 2202</t>
  </si>
  <si>
    <t>OSNOVNO ŠKOLSTVO STANDARD</t>
  </si>
  <si>
    <t>Aktivnost A2202-01</t>
  </si>
  <si>
    <t>DJELATNOST OSNOVNIH ŠKOLA</t>
  </si>
  <si>
    <t>Izvor financiranja 45</t>
  </si>
  <si>
    <t>F.P. i dod. dio u por. na dohodak</t>
  </si>
  <si>
    <t>ADMINISTRACIJA I UPRAVLJANJE</t>
  </si>
  <si>
    <t>Izvor financiranja 51</t>
  </si>
  <si>
    <t>Državni proračun</t>
  </si>
  <si>
    <t>PROGRAM 2203</t>
  </si>
  <si>
    <t>OSNOVNO ŠKOLSTVO-IZNAD STANDARDA</t>
  </si>
  <si>
    <t>Aktivnost A2203-04</t>
  </si>
  <si>
    <t>Izvor financiranja 31</t>
  </si>
  <si>
    <t>Vlastiti prihodi-korisnici</t>
  </si>
  <si>
    <t>Izvor financiranja 42</t>
  </si>
  <si>
    <t>Višak/manjak prihoda korisnici</t>
  </si>
  <si>
    <t>Izvor financiranja 53</t>
  </si>
  <si>
    <t>Proračun JLS</t>
  </si>
  <si>
    <t>Aktivnost A2203-06</t>
  </si>
  <si>
    <t>ŠKOLSKA KUHINJA I KANTINA</t>
  </si>
  <si>
    <t>Izvor financiranja 41</t>
  </si>
  <si>
    <t>Prihodi za posebne namjene</t>
  </si>
  <si>
    <t>UDŽBENICI</t>
  </si>
  <si>
    <t>PREHRANA ZA UČENIKE</t>
  </si>
  <si>
    <t>ZALIHE MENSTRUALNIH HIGIJENSKIH POTREPŠTINA</t>
  </si>
  <si>
    <t>PROGRAM 2202-04</t>
  </si>
  <si>
    <t>MZO-Plaće OŠ</t>
  </si>
  <si>
    <t>Izvor financiranja 61</t>
  </si>
  <si>
    <t>Tekuće donacije-korisnici</t>
  </si>
  <si>
    <t>Aktivnost A2203-27</t>
  </si>
  <si>
    <t>Aktivnost A2203-33</t>
  </si>
  <si>
    <t>MZOŠ-Udžbenici za OŠ</t>
  </si>
  <si>
    <t>MZO-Prehrana za učenike</t>
  </si>
  <si>
    <t>Aktivnost A2203-34</t>
  </si>
  <si>
    <t>MRMSOS-Zalihe menstrualnih hig. potr. 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</si>
</sst>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0" fontId="6" fillId="4" borderId="3" xfId="0" applyNumberFormat="1" applyFont="1" applyFill="1" applyBorder="1" applyAlignment="1" applyProtection="1">
      <alignment horizontal="center" wrapText="1"/>
    </xf>
    <xf numFmtId="4" fontId="20" fillId="0" borderId="3" xfId="0" applyNumberFormat="1" applyFont="1" applyBorder="1"/>
    <xf numFmtId="4" fontId="21" fillId="0" borderId="3" xfId="0" applyNumberFormat="1" applyFont="1" applyBorder="1"/>
    <xf numFmtId="0" fontId="8" fillId="2" borderId="0" xfId="0" quotePrefix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 applyProtection="1">
      <alignment horizontal="right" wrapText="1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22" fillId="0" borderId="3" xfId="0" applyFont="1" applyBorder="1"/>
    <xf numFmtId="0" fontId="21" fillId="0" borderId="3" xfId="0" applyFont="1" applyBorder="1"/>
    <xf numFmtId="4" fontId="20" fillId="0" borderId="4" xfId="0" applyNumberFormat="1" applyFont="1" applyBorder="1"/>
    <xf numFmtId="4" fontId="21" fillId="0" borderId="4" xfId="0" applyNumberFormat="1" applyFont="1" applyBorder="1"/>
    <xf numFmtId="4" fontId="3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0" fillId="0" borderId="0" xfId="0" applyFont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21" fillId="0" borderId="0" xfId="0" applyNumberFormat="1" applyFont="1"/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2" borderId="2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left" vertical="center" wrapText="1" indent="1"/>
    </xf>
    <xf numFmtId="0" fontId="20" fillId="0" borderId="2" xfId="0" applyFont="1" applyBorder="1" applyAlignment="1">
      <alignment horizontal="left" vertical="center" wrapText="1" indent="1"/>
    </xf>
    <xf numFmtId="0" fontId="20" fillId="0" borderId="4" xfId="0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10" zoomScaleNormal="100" workbookViewId="0">
      <selection activeCell="I14" sqref="I14"/>
    </sheetView>
  </sheetViews>
  <sheetFormatPr defaultRowHeight="15" x14ac:dyDescent="0.25"/>
  <cols>
    <col min="5" max="9" width="25.28515625" customWidth="1"/>
  </cols>
  <sheetData>
    <row r="1" spans="1:9" ht="42" customHeight="1" x14ac:dyDescent="0.25">
      <c r="A1" s="86" t="s">
        <v>53</v>
      </c>
      <c r="B1" s="86"/>
      <c r="C1" s="86"/>
      <c r="D1" s="86"/>
      <c r="E1" s="86"/>
      <c r="F1" s="86"/>
      <c r="G1" s="86"/>
      <c r="H1" s="86"/>
      <c r="I1" s="86"/>
    </row>
    <row r="2" spans="1:9" ht="18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ht="15.75" x14ac:dyDescent="0.25">
      <c r="A3" s="86" t="s">
        <v>15</v>
      </c>
      <c r="B3" s="86"/>
      <c r="C3" s="86"/>
      <c r="D3" s="86"/>
      <c r="E3" s="86"/>
      <c r="F3" s="86"/>
      <c r="G3" s="86"/>
      <c r="H3" s="99"/>
      <c r="I3" s="99"/>
    </row>
    <row r="4" spans="1:9" ht="18" x14ac:dyDescent="0.25">
      <c r="A4" s="20"/>
      <c r="B4" s="20"/>
      <c r="C4" s="20"/>
      <c r="D4" s="20"/>
      <c r="E4" s="20"/>
      <c r="F4" s="20"/>
      <c r="G4" s="20"/>
      <c r="H4" s="5"/>
      <c r="I4" s="5"/>
    </row>
    <row r="5" spans="1:9" ht="15.75" x14ac:dyDescent="0.25">
      <c r="A5" s="86" t="s">
        <v>19</v>
      </c>
      <c r="B5" s="87"/>
      <c r="C5" s="87"/>
      <c r="D5" s="87"/>
      <c r="E5" s="87"/>
      <c r="F5" s="87"/>
      <c r="G5" s="87"/>
      <c r="H5" s="87"/>
      <c r="I5" s="87"/>
    </row>
    <row r="6" spans="1:9" ht="18" x14ac:dyDescent="0.25">
      <c r="A6" s="1"/>
      <c r="B6" s="2"/>
      <c r="C6" s="2"/>
      <c r="D6" s="2"/>
      <c r="E6" s="6"/>
      <c r="F6" s="7"/>
      <c r="G6" s="7"/>
      <c r="H6" s="7"/>
      <c r="I6" s="28" t="s">
        <v>25</v>
      </c>
    </row>
    <row r="7" spans="1:9" ht="25.5" x14ac:dyDescent="0.25">
      <c r="A7" s="23"/>
      <c r="B7" s="24"/>
      <c r="C7" s="24"/>
      <c r="D7" s="25"/>
      <c r="E7" s="26"/>
      <c r="F7" s="3" t="s">
        <v>50</v>
      </c>
      <c r="G7" s="3" t="s">
        <v>51</v>
      </c>
      <c r="H7" s="3" t="s">
        <v>32</v>
      </c>
      <c r="I7" s="3" t="s">
        <v>52</v>
      </c>
    </row>
    <row r="8" spans="1:9" x14ac:dyDescent="0.25">
      <c r="A8" s="91" t="s">
        <v>0</v>
      </c>
      <c r="B8" s="85"/>
      <c r="C8" s="85"/>
      <c r="D8" s="85"/>
      <c r="E8" s="100"/>
      <c r="F8" s="74">
        <f t="shared" ref="F8:I8" si="0">F9+F10</f>
        <v>1106704.79</v>
      </c>
      <c r="G8" s="74">
        <f t="shared" si="0"/>
        <v>1254786.21</v>
      </c>
      <c r="H8" s="74">
        <f t="shared" si="0"/>
        <v>1273608</v>
      </c>
      <c r="I8" s="74">
        <f t="shared" si="0"/>
        <v>1292429.8</v>
      </c>
    </row>
    <row r="9" spans="1:9" x14ac:dyDescent="0.25">
      <c r="A9" s="101" t="s">
        <v>26</v>
      </c>
      <c r="B9" s="102"/>
      <c r="C9" s="102"/>
      <c r="D9" s="102"/>
      <c r="E9" s="98"/>
      <c r="F9" s="75">
        <v>1106704.79</v>
      </c>
      <c r="G9" s="75">
        <v>1254786.21</v>
      </c>
      <c r="H9" s="75">
        <v>1273608</v>
      </c>
      <c r="I9" s="75">
        <v>1292429.8</v>
      </c>
    </row>
    <row r="10" spans="1:9" x14ac:dyDescent="0.25">
      <c r="A10" s="103" t="s">
        <v>27</v>
      </c>
      <c r="B10" s="98"/>
      <c r="C10" s="98"/>
      <c r="D10" s="98"/>
      <c r="E10" s="98"/>
      <c r="F10" s="75">
        <v>0</v>
      </c>
      <c r="G10" s="75">
        <v>0</v>
      </c>
      <c r="H10" s="75">
        <v>0</v>
      </c>
      <c r="I10" s="75">
        <v>0</v>
      </c>
    </row>
    <row r="11" spans="1:9" x14ac:dyDescent="0.25">
      <c r="A11" s="29" t="s">
        <v>1</v>
      </c>
      <c r="B11" s="36"/>
      <c r="C11" s="36"/>
      <c r="D11" s="36"/>
      <c r="E11" s="36"/>
      <c r="F11" s="74">
        <f t="shared" ref="F11:I11" si="1">F12+F13</f>
        <v>1109704.79</v>
      </c>
      <c r="G11" s="74">
        <f t="shared" si="1"/>
        <v>1259786.21</v>
      </c>
      <c r="H11" s="74">
        <f t="shared" si="1"/>
        <v>1278683</v>
      </c>
      <c r="I11" s="74">
        <f t="shared" si="1"/>
        <v>1297579.8</v>
      </c>
    </row>
    <row r="12" spans="1:9" x14ac:dyDescent="0.25">
      <c r="A12" s="104" t="s">
        <v>28</v>
      </c>
      <c r="B12" s="102"/>
      <c r="C12" s="102"/>
      <c r="D12" s="102"/>
      <c r="E12" s="102"/>
      <c r="F12" s="75">
        <v>1090577.56</v>
      </c>
      <c r="G12" s="75">
        <v>1236486.21</v>
      </c>
      <c r="H12" s="75">
        <v>1255033.5</v>
      </c>
      <c r="I12" s="54">
        <v>1273580.8</v>
      </c>
    </row>
    <row r="13" spans="1:9" x14ac:dyDescent="0.25">
      <c r="A13" s="97" t="s">
        <v>29</v>
      </c>
      <c r="B13" s="98"/>
      <c r="C13" s="98"/>
      <c r="D13" s="98"/>
      <c r="E13" s="98"/>
      <c r="F13" s="76">
        <v>19127.23</v>
      </c>
      <c r="G13" s="76">
        <v>23300</v>
      </c>
      <c r="H13" s="76">
        <v>23649.5</v>
      </c>
      <c r="I13" s="54">
        <v>23999</v>
      </c>
    </row>
    <row r="14" spans="1:9" x14ac:dyDescent="0.25">
      <c r="A14" s="84" t="s">
        <v>42</v>
      </c>
      <c r="B14" s="85"/>
      <c r="C14" s="85"/>
      <c r="D14" s="85"/>
      <c r="E14" s="85"/>
      <c r="F14" s="74">
        <f t="shared" ref="F14:I14" si="2">F8-F11</f>
        <v>-3000</v>
      </c>
      <c r="G14" s="74">
        <f t="shared" si="2"/>
        <v>-5000</v>
      </c>
      <c r="H14" s="74">
        <f t="shared" si="2"/>
        <v>-5075</v>
      </c>
      <c r="I14" s="74">
        <f t="shared" si="2"/>
        <v>-5150</v>
      </c>
    </row>
    <row r="15" spans="1:9" ht="18" x14ac:dyDescent="0.25">
      <c r="A15" s="20"/>
      <c r="B15" s="18"/>
      <c r="C15" s="18"/>
      <c r="D15" s="18"/>
      <c r="E15" s="18"/>
      <c r="F15" s="18"/>
      <c r="G15" s="19"/>
      <c r="H15" s="19"/>
      <c r="I15" s="19"/>
    </row>
    <row r="16" spans="1:9" ht="15.75" x14ac:dyDescent="0.25">
      <c r="A16" s="86" t="s">
        <v>20</v>
      </c>
      <c r="B16" s="87"/>
      <c r="C16" s="87"/>
      <c r="D16" s="87"/>
      <c r="E16" s="87"/>
      <c r="F16" s="87"/>
      <c r="G16" s="87"/>
      <c r="H16" s="87"/>
      <c r="I16" s="87"/>
    </row>
    <row r="17" spans="1:9" ht="18" x14ac:dyDescent="0.25">
      <c r="A17" s="20"/>
      <c r="B17" s="18"/>
      <c r="C17" s="18"/>
      <c r="D17" s="18"/>
      <c r="E17" s="18"/>
      <c r="F17" s="18"/>
      <c r="G17" s="19"/>
      <c r="H17" s="19"/>
      <c r="I17" s="19"/>
    </row>
    <row r="18" spans="1:9" ht="25.5" x14ac:dyDescent="0.25">
      <c r="A18" s="23"/>
      <c r="B18" s="24"/>
      <c r="C18" s="24"/>
      <c r="D18" s="25"/>
      <c r="E18" s="26"/>
      <c r="F18" s="3" t="s">
        <v>50</v>
      </c>
      <c r="G18" s="3" t="s">
        <v>51</v>
      </c>
      <c r="H18" s="3" t="s">
        <v>32</v>
      </c>
      <c r="I18" s="3" t="s">
        <v>52</v>
      </c>
    </row>
    <row r="19" spans="1:9" x14ac:dyDescent="0.25">
      <c r="A19" s="97" t="s">
        <v>30</v>
      </c>
      <c r="B19" s="98"/>
      <c r="C19" s="98"/>
      <c r="D19" s="98"/>
      <c r="E19" s="98"/>
      <c r="F19" s="76">
        <v>0</v>
      </c>
      <c r="G19" s="76">
        <v>0</v>
      </c>
      <c r="H19" s="76">
        <v>0</v>
      </c>
      <c r="I19" s="54">
        <v>0</v>
      </c>
    </row>
    <row r="20" spans="1:9" x14ac:dyDescent="0.25">
      <c r="A20" s="97" t="s">
        <v>31</v>
      </c>
      <c r="B20" s="98"/>
      <c r="C20" s="98"/>
      <c r="D20" s="98"/>
      <c r="E20" s="98"/>
      <c r="F20" s="76">
        <v>0</v>
      </c>
      <c r="G20" s="76">
        <v>0</v>
      </c>
      <c r="H20" s="76">
        <v>0</v>
      </c>
      <c r="I20" s="54">
        <v>0</v>
      </c>
    </row>
    <row r="21" spans="1:9" x14ac:dyDescent="0.25">
      <c r="A21" s="84" t="s">
        <v>2</v>
      </c>
      <c r="B21" s="85"/>
      <c r="C21" s="85"/>
      <c r="D21" s="85"/>
      <c r="E21" s="85"/>
      <c r="F21" s="74">
        <f t="shared" ref="F21:I21" si="3">F19-F20</f>
        <v>0</v>
      </c>
      <c r="G21" s="74">
        <f t="shared" si="3"/>
        <v>0</v>
      </c>
      <c r="H21" s="74">
        <f t="shared" si="3"/>
        <v>0</v>
      </c>
      <c r="I21" s="74">
        <f t="shared" si="3"/>
        <v>0</v>
      </c>
    </row>
    <row r="22" spans="1:9" x14ac:dyDescent="0.25">
      <c r="A22" s="84" t="s">
        <v>43</v>
      </c>
      <c r="B22" s="85"/>
      <c r="C22" s="85"/>
      <c r="D22" s="85"/>
      <c r="E22" s="85"/>
      <c r="F22" s="74">
        <f t="shared" ref="F22:I22" si="4">F14+F21</f>
        <v>-3000</v>
      </c>
      <c r="G22" s="74">
        <f t="shared" si="4"/>
        <v>-5000</v>
      </c>
      <c r="H22" s="74">
        <f t="shared" si="4"/>
        <v>-5075</v>
      </c>
      <c r="I22" s="74">
        <f t="shared" si="4"/>
        <v>-5150</v>
      </c>
    </row>
    <row r="23" spans="1:9" ht="18" x14ac:dyDescent="0.25">
      <c r="A23" s="17"/>
      <c r="B23" s="18"/>
      <c r="C23" s="18"/>
      <c r="D23" s="18"/>
      <c r="E23" s="18"/>
      <c r="F23" s="18"/>
      <c r="G23" s="19"/>
      <c r="H23" s="19"/>
      <c r="I23" s="19"/>
    </row>
    <row r="24" spans="1:9" ht="15.75" x14ac:dyDescent="0.25">
      <c r="A24" s="86" t="s">
        <v>44</v>
      </c>
      <c r="B24" s="87"/>
      <c r="C24" s="87"/>
      <c r="D24" s="87"/>
      <c r="E24" s="87"/>
      <c r="F24" s="87"/>
      <c r="G24" s="87"/>
      <c r="H24" s="87"/>
      <c r="I24" s="87"/>
    </row>
    <row r="25" spans="1:9" ht="15.75" x14ac:dyDescent="0.25">
      <c r="A25" s="34"/>
      <c r="B25" s="35"/>
      <c r="C25" s="35"/>
      <c r="D25" s="35"/>
      <c r="E25" s="35"/>
      <c r="F25" s="35"/>
      <c r="G25" s="35"/>
      <c r="H25" s="35"/>
      <c r="I25" s="35"/>
    </row>
    <row r="26" spans="1:9" ht="25.5" x14ac:dyDescent="0.25">
      <c r="A26" s="23"/>
      <c r="B26" s="24"/>
      <c r="C26" s="24"/>
      <c r="D26" s="25"/>
      <c r="E26" s="26"/>
      <c r="F26" s="3" t="s">
        <v>50</v>
      </c>
      <c r="G26" s="3" t="s">
        <v>51</v>
      </c>
      <c r="H26" s="3" t="s">
        <v>32</v>
      </c>
      <c r="I26" s="3" t="s">
        <v>52</v>
      </c>
    </row>
    <row r="27" spans="1:9" ht="15" customHeight="1" x14ac:dyDescent="0.25">
      <c r="A27" s="88" t="s">
        <v>45</v>
      </c>
      <c r="B27" s="89"/>
      <c r="C27" s="89"/>
      <c r="D27" s="89"/>
      <c r="E27" s="90"/>
      <c r="F27" s="77">
        <v>0</v>
      </c>
      <c r="G27" s="77">
        <v>0</v>
      </c>
      <c r="H27" s="77">
        <v>0</v>
      </c>
      <c r="I27" s="78">
        <v>0</v>
      </c>
    </row>
    <row r="28" spans="1:9" ht="15" customHeight="1" x14ac:dyDescent="0.25">
      <c r="A28" s="84" t="s">
        <v>46</v>
      </c>
      <c r="B28" s="85"/>
      <c r="C28" s="85"/>
      <c r="D28" s="85"/>
      <c r="E28" s="85"/>
      <c r="F28" s="79">
        <f t="shared" ref="F28:I28" si="5">F22+F27</f>
        <v>-3000</v>
      </c>
      <c r="G28" s="79">
        <f t="shared" si="5"/>
        <v>-5000</v>
      </c>
      <c r="H28" s="79">
        <f t="shared" si="5"/>
        <v>-5075</v>
      </c>
      <c r="I28" s="80">
        <f t="shared" si="5"/>
        <v>-5150</v>
      </c>
    </row>
    <row r="29" spans="1:9" ht="45" customHeight="1" x14ac:dyDescent="0.25">
      <c r="A29" s="91" t="s">
        <v>47</v>
      </c>
      <c r="B29" s="92"/>
      <c r="C29" s="92"/>
      <c r="D29" s="92"/>
      <c r="E29" s="93"/>
      <c r="F29" s="79">
        <f t="shared" ref="F29:I29" si="6">F14+F21+F27-F28</f>
        <v>0</v>
      </c>
      <c r="G29" s="79">
        <f t="shared" si="6"/>
        <v>0</v>
      </c>
      <c r="H29" s="79">
        <f t="shared" si="6"/>
        <v>0</v>
      </c>
      <c r="I29" s="80">
        <f t="shared" si="6"/>
        <v>0</v>
      </c>
    </row>
    <row r="30" spans="1:9" ht="15.75" x14ac:dyDescent="0.25">
      <c r="A30" s="39"/>
      <c r="B30" s="40"/>
      <c r="C30" s="40"/>
      <c r="D30" s="40"/>
      <c r="E30" s="40"/>
      <c r="F30" s="40"/>
      <c r="G30" s="40"/>
      <c r="H30" s="40"/>
      <c r="I30" s="40"/>
    </row>
    <row r="31" spans="1:9" ht="15.75" x14ac:dyDescent="0.25">
      <c r="A31" s="94" t="s">
        <v>41</v>
      </c>
      <c r="B31" s="94"/>
      <c r="C31" s="94"/>
      <c r="D31" s="94"/>
      <c r="E31" s="94"/>
      <c r="F31" s="94"/>
      <c r="G31" s="94"/>
      <c r="H31" s="94"/>
      <c r="I31" s="94"/>
    </row>
    <row r="32" spans="1:9" ht="18" x14ac:dyDescent="0.25">
      <c r="A32" s="41"/>
      <c r="B32" s="42"/>
      <c r="C32" s="42"/>
      <c r="D32" s="42"/>
      <c r="E32" s="42"/>
      <c r="F32" s="42"/>
      <c r="G32" s="43"/>
      <c r="H32" s="43"/>
      <c r="I32" s="43"/>
    </row>
    <row r="33" spans="1:9" ht="25.5" x14ac:dyDescent="0.25">
      <c r="A33" s="44"/>
      <c r="B33" s="45"/>
      <c r="C33" s="45"/>
      <c r="D33" s="46"/>
      <c r="E33" s="47"/>
      <c r="F33" s="48" t="s">
        <v>50</v>
      </c>
      <c r="G33" s="48" t="s">
        <v>51</v>
      </c>
      <c r="H33" s="48" t="s">
        <v>32</v>
      </c>
      <c r="I33" s="48" t="s">
        <v>52</v>
      </c>
    </row>
    <row r="34" spans="1:9" x14ac:dyDescent="0.25">
      <c r="A34" s="88" t="s">
        <v>45</v>
      </c>
      <c r="B34" s="89"/>
      <c r="C34" s="89"/>
      <c r="D34" s="89"/>
      <c r="E34" s="90"/>
      <c r="F34" s="37" t="e">
        <f>#REF!</f>
        <v>#REF!</v>
      </c>
      <c r="G34" s="37" t="e">
        <f>F37</f>
        <v>#REF!</v>
      </c>
      <c r="H34" s="37" t="e">
        <f>G37</f>
        <v>#REF!</v>
      </c>
      <c r="I34" s="38" t="e">
        <f>H37</f>
        <v>#REF!</v>
      </c>
    </row>
    <row r="35" spans="1:9" ht="28.5" customHeight="1" x14ac:dyDescent="0.25">
      <c r="A35" s="88" t="s">
        <v>48</v>
      </c>
      <c r="B35" s="89"/>
      <c r="C35" s="89"/>
      <c r="D35" s="89"/>
      <c r="E35" s="90"/>
      <c r="F35" s="37">
        <v>0</v>
      </c>
      <c r="G35" s="37">
        <v>0</v>
      </c>
      <c r="H35" s="37">
        <v>0</v>
      </c>
      <c r="I35" s="38">
        <v>0</v>
      </c>
    </row>
    <row r="36" spans="1:9" x14ac:dyDescent="0.25">
      <c r="A36" s="88" t="s">
        <v>49</v>
      </c>
      <c r="B36" s="95"/>
      <c r="C36" s="95"/>
      <c r="D36" s="95"/>
      <c r="E36" s="96"/>
      <c r="F36" s="37">
        <v>0</v>
      </c>
      <c r="G36" s="37">
        <v>0</v>
      </c>
      <c r="H36" s="37">
        <v>0</v>
      </c>
      <c r="I36" s="38">
        <v>0</v>
      </c>
    </row>
    <row r="37" spans="1:9" ht="15" customHeight="1" x14ac:dyDescent="0.25">
      <c r="A37" s="84" t="s">
        <v>46</v>
      </c>
      <c r="B37" s="85"/>
      <c r="C37" s="85"/>
      <c r="D37" s="85"/>
      <c r="E37" s="85"/>
      <c r="F37" s="27" t="e">
        <f t="shared" ref="F37:I37" si="7">F34-F35+F36</f>
        <v>#REF!</v>
      </c>
      <c r="G37" s="27" t="e">
        <f t="shared" si="7"/>
        <v>#REF!</v>
      </c>
      <c r="H37" s="27" t="e">
        <f t="shared" si="7"/>
        <v>#REF!</v>
      </c>
      <c r="I37" s="49" t="e">
        <f t="shared" si="7"/>
        <v>#REF!</v>
      </c>
    </row>
    <row r="38" spans="1:9" ht="17.25" customHeight="1" x14ac:dyDescent="0.25"/>
    <row r="39" spans="1:9" x14ac:dyDescent="0.25">
      <c r="A39" s="82"/>
      <c r="B39" s="83"/>
      <c r="C39" s="83"/>
      <c r="D39" s="83"/>
      <c r="E39" s="83"/>
      <c r="F39" s="83"/>
      <c r="G39" s="83"/>
      <c r="H39" s="83"/>
      <c r="I39" s="83"/>
    </row>
    <row r="40" spans="1:9" ht="9" customHeight="1" x14ac:dyDescent="0.25"/>
  </sheetData>
  <mergeCells count="24">
    <mergeCell ref="A20:E20"/>
    <mergeCell ref="A1:I1"/>
    <mergeCell ref="A3:I3"/>
    <mergeCell ref="A5:I5"/>
    <mergeCell ref="A8:E8"/>
    <mergeCell ref="A9:E9"/>
    <mergeCell ref="A10:E10"/>
    <mergeCell ref="A12:E12"/>
    <mergeCell ref="A13:E13"/>
    <mergeCell ref="A14:E14"/>
    <mergeCell ref="A16:I16"/>
    <mergeCell ref="A19:E19"/>
    <mergeCell ref="A39:I39"/>
    <mergeCell ref="A21:E21"/>
    <mergeCell ref="A22:E22"/>
    <mergeCell ref="A24:I24"/>
    <mergeCell ref="A27:E27"/>
    <mergeCell ref="A28:E28"/>
    <mergeCell ref="A29:E29"/>
    <mergeCell ref="A31:I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Normal="100" workbookViewId="0">
      <selection activeCell="K12" sqref="K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</cols>
  <sheetData>
    <row r="1" spans="1:7" ht="42" customHeight="1" x14ac:dyDescent="0.25">
      <c r="A1" s="86" t="s">
        <v>53</v>
      </c>
      <c r="B1" s="86"/>
      <c r="C1" s="86"/>
      <c r="D1" s="86"/>
      <c r="E1" s="86"/>
      <c r="F1" s="86"/>
      <c r="G1" s="86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86" t="s">
        <v>15</v>
      </c>
      <c r="B3" s="86"/>
      <c r="C3" s="86"/>
      <c r="D3" s="86"/>
      <c r="E3" s="86"/>
      <c r="F3" s="86"/>
      <c r="G3" s="86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86" t="s">
        <v>4</v>
      </c>
      <c r="B5" s="86"/>
      <c r="C5" s="86"/>
      <c r="D5" s="86"/>
      <c r="E5" s="86"/>
      <c r="F5" s="86"/>
      <c r="G5" s="86"/>
    </row>
    <row r="6" spans="1:7" ht="18" x14ac:dyDescent="0.25">
      <c r="A6" s="4"/>
      <c r="B6" s="4"/>
      <c r="C6" s="4"/>
      <c r="D6" s="4"/>
      <c r="E6" s="4"/>
      <c r="F6" s="5"/>
      <c r="G6" s="5"/>
    </row>
    <row r="7" spans="1:7" ht="15.75" customHeight="1" x14ac:dyDescent="0.25">
      <c r="A7" s="86" t="s">
        <v>33</v>
      </c>
      <c r="B7" s="86"/>
      <c r="C7" s="86"/>
      <c r="D7" s="86"/>
      <c r="E7" s="86"/>
      <c r="F7" s="86"/>
      <c r="G7" s="86"/>
    </row>
    <row r="8" spans="1:7" ht="18" x14ac:dyDescent="0.25">
      <c r="A8" s="4"/>
      <c r="B8" s="4"/>
      <c r="C8" s="4"/>
      <c r="D8" s="4"/>
      <c r="E8" s="4"/>
      <c r="F8" s="5"/>
      <c r="G8" s="5"/>
    </row>
    <row r="9" spans="1:7" ht="25.5" x14ac:dyDescent="0.25">
      <c r="A9" s="16" t="s">
        <v>5</v>
      </c>
      <c r="B9" s="15" t="s">
        <v>6</v>
      </c>
      <c r="C9" s="15" t="s">
        <v>3</v>
      </c>
      <c r="D9" s="16" t="s">
        <v>50</v>
      </c>
      <c r="E9" s="16" t="s">
        <v>54</v>
      </c>
      <c r="F9" s="16" t="s">
        <v>24</v>
      </c>
      <c r="G9" s="16" t="s">
        <v>55</v>
      </c>
    </row>
    <row r="10" spans="1:7" x14ac:dyDescent="0.25">
      <c r="A10" s="31"/>
      <c r="B10" s="32"/>
      <c r="C10" s="30" t="s">
        <v>0</v>
      </c>
      <c r="D10" s="54">
        <f>D11+D17</f>
        <v>1109704.79</v>
      </c>
      <c r="E10" s="54">
        <f>E11+E17</f>
        <v>1259786.2100000002</v>
      </c>
      <c r="F10" s="54">
        <f>F11+F17</f>
        <v>1278683</v>
      </c>
      <c r="G10" s="54">
        <f>G11+G17</f>
        <v>1297579.8</v>
      </c>
    </row>
    <row r="11" spans="1:7" ht="15.75" customHeight="1" x14ac:dyDescent="0.25">
      <c r="A11" s="8">
        <v>6</v>
      </c>
      <c r="B11" s="8"/>
      <c r="C11" s="8" t="s">
        <v>7</v>
      </c>
      <c r="D11" s="53">
        <f>D12+D13+D14+D15</f>
        <v>1106704.79</v>
      </c>
      <c r="E11" s="53">
        <f>SUM(E12:E15)</f>
        <v>1254786.2100000002</v>
      </c>
      <c r="F11" s="81">
        <f>SUM(F12:F15)</f>
        <v>1273608</v>
      </c>
      <c r="G11" s="53">
        <f>SUM(G12:G15)</f>
        <v>1292429.8</v>
      </c>
    </row>
    <row r="12" spans="1:7" ht="38.25" x14ac:dyDescent="0.25">
      <c r="A12" s="8"/>
      <c r="B12" s="13">
        <v>63</v>
      </c>
      <c r="C12" s="13" t="s">
        <v>21</v>
      </c>
      <c r="D12" s="51">
        <v>950794.55</v>
      </c>
      <c r="E12" s="51">
        <f>1004100+70000+612+4000+837.87+19000</f>
        <v>1098549.8700000001</v>
      </c>
      <c r="F12" s="51">
        <f>1019161.5+71050+621.18+4060+850.44+19285</f>
        <v>1115028.1199999999</v>
      </c>
      <c r="G12" s="51">
        <f>1034223+72100+630.36+4120+863.01+19570</f>
        <v>1131506.3700000001</v>
      </c>
    </row>
    <row r="13" spans="1:7" ht="51" x14ac:dyDescent="0.25">
      <c r="A13" s="8"/>
      <c r="B13" s="13">
        <v>65</v>
      </c>
      <c r="C13" s="13" t="s">
        <v>56</v>
      </c>
      <c r="D13" s="51">
        <v>7890.84</v>
      </c>
      <c r="E13" s="51">
        <v>3000</v>
      </c>
      <c r="F13" s="51">
        <f>3045</f>
        <v>3045</v>
      </c>
      <c r="G13" s="51">
        <f>3090</f>
        <v>3090</v>
      </c>
    </row>
    <row r="14" spans="1:7" ht="38.25" x14ac:dyDescent="0.25">
      <c r="A14" s="9"/>
      <c r="B14" s="9">
        <v>66</v>
      </c>
      <c r="C14" s="50" t="s">
        <v>57</v>
      </c>
      <c r="D14" s="51">
        <v>19200</v>
      </c>
      <c r="E14" s="51">
        <f>19300+1000</f>
        <v>20300</v>
      </c>
      <c r="F14" s="51">
        <f>19589.5+1015</f>
        <v>20604.5</v>
      </c>
      <c r="G14" s="51">
        <f>19879+1030</f>
        <v>20909</v>
      </c>
    </row>
    <row r="15" spans="1:7" ht="38.25" x14ac:dyDescent="0.25">
      <c r="A15" s="9"/>
      <c r="B15" s="9">
        <v>67</v>
      </c>
      <c r="C15" s="13" t="s">
        <v>22</v>
      </c>
      <c r="D15" s="51">
        <v>128819.4</v>
      </c>
      <c r="E15" s="51">
        <v>132936.34</v>
      </c>
      <c r="F15" s="51">
        <v>134930.38</v>
      </c>
      <c r="G15" s="51">
        <v>136924.43</v>
      </c>
    </row>
    <row r="16" spans="1:7" x14ac:dyDescent="0.25">
      <c r="A16" s="9"/>
      <c r="B16" s="9"/>
      <c r="C16" s="13"/>
      <c r="D16" s="51"/>
      <c r="E16" s="51"/>
      <c r="F16" s="51"/>
      <c r="G16" s="51"/>
    </row>
    <row r="17" spans="1:7" x14ac:dyDescent="0.25">
      <c r="A17" s="11">
        <v>9</v>
      </c>
      <c r="B17" s="12"/>
      <c r="C17" s="21" t="s">
        <v>58</v>
      </c>
      <c r="D17" s="53">
        <f>D18</f>
        <v>3000</v>
      </c>
      <c r="E17" s="53">
        <f>E18</f>
        <v>5000</v>
      </c>
      <c r="F17" s="53">
        <f>F18</f>
        <v>5075</v>
      </c>
      <c r="G17" s="53">
        <f>G18</f>
        <v>5150</v>
      </c>
    </row>
    <row r="18" spans="1:7" x14ac:dyDescent="0.25">
      <c r="A18" s="13"/>
      <c r="B18" s="13">
        <v>92</v>
      </c>
      <c r="C18" s="22" t="s">
        <v>59</v>
      </c>
      <c r="D18" s="51">
        <v>3000</v>
      </c>
      <c r="E18" s="51">
        <v>5000</v>
      </c>
      <c r="F18" s="51">
        <v>5075</v>
      </c>
      <c r="G18" s="52">
        <v>5150</v>
      </c>
    </row>
    <row r="21" spans="1:7" ht="15.75" x14ac:dyDescent="0.25">
      <c r="A21" s="86" t="s">
        <v>34</v>
      </c>
      <c r="B21" s="105"/>
      <c r="C21" s="105"/>
      <c r="D21" s="105"/>
      <c r="E21" s="105"/>
      <c r="F21" s="105"/>
      <c r="G21" s="105"/>
    </row>
    <row r="22" spans="1:7" ht="18" x14ac:dyDescent="0.25">
      <c r="A22" s="4"/>
      <c r="B22" s="4"/>
      <c r="C22" s="4"/>
      <c r="D22" s="4"/>
      <c r="E22" s="4"/>
      <c r="F22" s="5"/>
      <c r="G22" s="5"/>
    </row>
    <row r="23" spans="1:7" ht="25.5" x14ac:dyDescent="0.25">
      <c r="A23" s="16" t="s">
        <v>5</v>
      </c>
      <c r="B23" s="15" t="s">
        <v>6</v>
      </c>
      <c r="C23" s="15" t="s">
        <v>8</v>
      </c>
      <c r="D23" s="55" t="s">
        <v>50</v>
      </c>
      <c r="E23" s="16" t="s">
        <v>54</v>
      </c>
      <c r="F23" s="16" t="s">
        <v>24</v>
      </c>
      <c r="G23" s="16" t="s">
        <v>55</v>
      </c>
    </row>
    <row r="24" spans="1:7" x14ac:dyDescent="0.25">
      <c r="A24" s="31"/>
      <c r="B24" s="32"/>
      <c r="C24" s="30" t="s">
        <v>1</v>
      </c>
      <c r="D24" s="57">
        <f>D25+D30</f>
        <v>1109704.79</v>
      </c>
      <c r="E24" s="54">
        <f>E25+E30</f>
        <v>1259786.21</v>
      </c>
      <c r="F24" s="54">
        <f>F25+F30</f>
        <v>1278683</v>
      </c>
      <c r="G24" s="54">
        <f>G25+G30</f>
        <v>1297579.8</v>
      </c>
    </row>
    <row r="25" spans="1:7" ht="15.75" customHeight="1" x14ac:dyDescent="0.25">
      <c r="A25" s="8">
        <v>3</v>
      </c>
      <c r="B25" s="8"/>
      <c r="C25" s="8" t="s">
        <v>9</v>
      </c>
      <c r="D25" s="57">
        <f>D26+D27+D28+D29</f>
        <v>1090577.56</v>
      </c>
      <c r="E25" s="53">
        <f>E26+E27+E28+E29</f>
        <v>1236486.21</v>
      </c>
      <c r="F25" s="53">
        <f>F26+F27+F28+F29</f>
        <v>1255033.5</v>
      </c>
      <c r="G25" s="53">
        <f>G26+G27+G28+G29</f>
        <v>1273580.8</v>
      </c>
    </row>
    <row r="26" spans="1:7" ht="15.75" customHeight="1" x14ac:dyDescent="0.25">
      <c r="A26" s="8"/>
      <c r="B26" s="13">
        <v>31</v>
      </c>
      <c r="C26" s="13" t="s">
        <v>10</v>
      </c>
      <c r="D26" s="56">
        <v>842138.38</v>
      </c>
      <c r="E26" s="51">
        <f>750000+40000+150000</f>
        <v>940000</v>
      </c>
      <c r="F26" s="51">
        <f>761250+40600+152250</f>
        <v>954100</v>
      </c>
      <c r="G26" s="51">
        <f>772500+41200+154500</f>
        <v>968200</v>
      </c>
    </row>
    <row r="27" spans="1:7" x14ac:dyDescent="0.25">
      <c r="A27" s="9"/>
      <c r="B27" s="9">
        <v>32</v>
      </c>
      <c r="C27" s="9" t="s">
        <v>18</v>
      </c>
      <c r="D27" s="56">
        <v>247794.92</v>
      </c>
      <c r="E27" s="51">
        <f>1000+500+4000+4000+5000+16000+2000+200+4500+3500+6000+78115.63+4000+3000+200+517.62+163.09+200+3500+800+3000+2000+537.87+1000+500+2000+2000+3000+1500+1000+3000+2000+3000+70000+60000+4100</f>
        <v>295834.20999999996</v>
      </c>
      <c r="F27" s="51">
        <f>1015+507.5+4060+4060+5075+16240+2030+203+4567.5+3552.5+6090+79287.36+4060+3045+203+525.38+165.54+203+60900+4161.5+3552.5+812+3045+2030+545.94+1015+507.5+2030+2030+3045+1522.5+1015+3045+2030+3045+71050</f>
        <v>300271.71999999997</v>
      </c>
      <c r="G27" s="51">
        <f>1030+515+4120+4120+5150+16480+2060+206+4635+3605+6180+80459.1+4120+3090+206+533.15+167.98+206+61800+4223+3605+824+3090+2060+554.01+1030+515+2060+2060+3090+1545+1030+3090+2060+3090+72100</f>
        <v>304709.24</v>
      </c>
    </row>
    <row r="28" spans="1:7" x14ac:dyDescent="0.25">
      <c r="A28" s="9"/>
      <c r="B28" s="9">
        <v>34</v>
      </c>
      <c r="C28" s="9" t="s">
        <v>60</v>
      </c>
      <c r="D28" s="56">
        <v>60</v>
      </c>
      <c r="E28" s="51">
        <f>40</f>
        <v>40</v>
      </c>
      <c r="F28" s="51">
        <v>40.6</v>
      </c>
      <c r="G28" s="51">
        <v>41.2</v>
      </c>
    </row>
    <row r="29" spans="1:7" x14ac:dyDescent="0.25">
      <c r="A29" s="9"/>
      <c r="B29" s="9">
        <v>38</v>
      </c>
      <c r="C29" s="9" t="s">
        <v>61</v>
      </c>
      <c r="D29" s="56">
        <v>584.26</v>
      </c>
      <c r="E29" s="51">
        <v>612</v>
      </c>
      <c r="F29" s="51">
        <v>621.17999999999995</v>
      </c>
      <c r="G29" s="51">
        <v>630.36</v>
      </c>
    </row>
    <row r="30" spans="1:7" ht="25.5" x14ac:dyDescent="0.25">
      <c r="A30" s="11">
        <v>4</v>
      </c>
      <c r="B30" s="12"/>
      <c r="C30" s="21" t="s">
        <v>11</v>
      </c>
      <c r="D30" s="57">
        <f>D31</f>
        <v>19127.23</v>
      </c>
      <c r="E30" s="53">
        <f>E31</f>
        <v>23300</v>
      </c>
      <c r="F30" s="53">
        <f>F31</f>
        <v>23649.5</v>
      </c>
      <c r="G30" s="53">
        <f>G31</f>
        <v>23999</v>
      </c>
    </row>
    <row r="31" spans="1:7" ht="38.25" x14ac:dyDescent="0.25">
      <c r="A31" s="13"/>
      <c r="B31" s="13">
        <v>42</v>
      </c>
      <c r="C31" s="22" t="s">
        <v>23</v>
      </c>
      <c r="D31" s="56">
        <v>19127.23</v>
      </c>
      <c r="E31" s="51">
        <f>500+2000+1500+300+19000</f>
        <v>23300</v>
      </c>
      <c r="F31" s="51">
        <f>507.5+2030+1522.5+304.5+19285</f>
        <v>23649.5</v>
      </c>
      <c r="G31" s="52">
        <f>515+2060+1545+309+19570</f>
        <v>23999</v>
      </c>
    </row>
  </sheetData>
  <mergeCells count="5">
    <mergeCell ref="A21:G21"/>
    <mergeCell ref="A1:G1"/>
    <mergeCell ref="A3:G3"/>
    <mergeCell ref="A5:G5"/>
    <mergeCell ref="A7:G7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zoomScaleNormal="100" workbookViewId="0">
      <selection activeCell="E28" sqref="E28"/>
    </sheetView>
  </sheetViews>
  <sheetFormatPr defaultRowHeight="15" x14ac:dyDescent="0.25"/>
  <cols>
    <col min="1" max="5" width="25.28515625" customWidth="1"/>
  </cols>
  <sheetData>
    <row r="1" spans="1:5" ht="42" customHeight="1" x14ac:dyDescent="0.25">
      <c r="A1" s="86" t="s">
        <v>53</v>
      </c>
      <c r="B1" s="86"/>
      <c r="C1" s="86"/>
      <c r="D1" s="86"/>
      <c r="E1" s="86"/>
    </row>
    <row r="2" spans="1:5" ht="18" customHeight="1" x14ac:dyDescent="0.25">
      <c r="A2" s="20"/>
      <c r="B2" s="20"/>
      <c r="C2" s="20"/>
      <c r="D2" s="20"/>
      <c r="E2" s="20"/>
    </row>
    <row r="3" spans="1:5" ht="15.75" customHeight="1" x14ac:dyDescent="0.25">
      <c r="A3" s="86" t="s">
        <v>15</v>
      </c>
      <c r="B3" s="86"/>
      <c r="C3" s="86"/>
      <c r="D3" s="86"/>
      <c r="E3" s="86"/>
    </row>
    <row r="4" spans="1:5" ht="18" x14ac:dyDescent="0.25">
      <c r="B4" s="20"/>
      <c r="C4" s="20"/>
      <c r="D4" s="5"/>
      <c r="E4" s="5"/>
    </row>
    <row r="5" spans="1:5" ht="18" customHeight="1" x14ac:dyDescent="0.25">
      <c r="A5" s="86" t="s">
        <v>4</v>
      </c>
      <c r="B5" s="86"/>
      <c r="C5" s="86"/>
      <c r="D5" s="86"/>
      <c r="E5" s="86"/>
    </row>
    <row r="6" spans="1:5" ht="18" x14ac:dyDescent="0.25">
      <c r="A6" s="20"/>
      <c r="B6" s="20"/>
      <c r="C6" s="20"/>
      <c r="D6" s="5"/>
      <c r="E6" s="5"/>
    </row>
    <row r="7" spans="1:5" ht="15.75" customHeight="1" x14ac:dyDescent="0.25">
      <c r="A7" s="86" t="s">
        <v>35</v>
      </c>
      <c r="B7" s="86"/>
      <c r="C7" s="86"/>
      <c r="D7" s="86"/>
      <c r="E7" s="86"/>
    </row>
    <row r="8" spans="1:5" ht="18" x14ac:dyDescent="0.25">
      <c r="A8" s="20"/>
      <c r="B8" s="20"/>
      <c r="C8" s="20"/>
      <c r="D8" s="5"/>
      <c r="E8" s="5"/>
    </row>
    <row r="9" spans="1:5" ht="25.5" x14ac:dyDescent="0.25">
      <c r="A9" s="16" t="s">
        <v>37</v>
      </c>
      <c r="B9" s="16" t="s">
        <v>50</v>
      </c>
      <c r="C9" s="16" t="s">
        <v>54</v>
      </c>
      <c r="D9" s="16" t="s">
        <v>24</v>
      </c>
      <c r="E9" s="16" t="s">
        <v>55</v>
      </c>
    </row>
    <row r="10" spans="1:5" x14ac:dyDescent="0.25">
      <c r="A10" s="33" t="s">
        <v>0</v>
      </c>
      <c r="B10" s="54">
        <f>B11+B13+B17</f>
        <v>1109704.79</v>
      </c>
      <c r="C10" s="54">
        <f>C11+C13+C17+C20</f>
        <v>1259786.2100000002</v>
      </c>
      <c r="D10" s="54">
        <f>D11+D13+D17+D20</f>
        <v>1278683</v>
      </c>
      <c r="E10" s="54">
        <f>E11+E13+E17+E20</f>
        <v>1297579.8</v>
      </c>
    </row>
    <row r="11" spans="1:5" x14ac:dyDescent="0.25">
      <c r="A11" s="21" t="s">
        <v>40</v>
      </c>
      <c r="B11" s="54">
        <f>B12</f>
        <v>19200</v>
      </c>
      <c r="C11" s="54">
        <f>C12</f>
        <v>19300</v>
      </c>
      <c r="D11" s="54">
        <f>D12</f>
        <v>19589.5</v>
      </c>
      <c r="E11" s="54">
        <f>E12</f>
        <v>19879</v>
      </c>
    </row>
    <row r="12" spans="1:5" ht="25.5" customHeight="1" x14ac:dyDescent="0.25">
      <c r="A12" s="10" t="s">
        <v>62</v>
      </c>
      <c r="B12" s="51">
        <v>19200</v>
      </c>
      <c r="C12" s="51">
        <v>19300</v>
      </c>
      <c r="D12" s="51">
        <v>19589.5</v>
      </c>
      <c r="E12" s="51">
        <v>19879</v>
      </c>
    </row>
    <row r="13" spans="1:5" ht="25.5" x14ac:dyDescent="0.25">
      <c r="A13" s="8" t="s">
        <v>39</v>
      </c>
      <c r="B13" s="53">
        <f>B14+B15+B16</f>
        <v>139710.24</v>
      </c>
      <c r="C13" s="53">
        <f>C14+C15+C16</f>
        <v>140936.34</v>
      </c>
      <c r="D13" s="53">
        <f>D14+D15+D16</f>
        <v>143050.38</v>
      </c>
      <c r="E13" s="53">
        <f>E14+E15+E16</f>
        <v>145164.43</v>
      </c>
    </row>
    <row r="14" spans="1:5" ht="25.5" customHeight="1" x14ac:dyDescent="0.25">
      <c r="A14" s="14" t="s">
        <v>63</v>
      </c>
      <c r="B14" s="51">
        <v>7890.84</v>
      </c>
      <c r="C14" s="51">
        <v>3000</v>
      </c>
      <c r="D14" s="51">
        <v>3045</v>
      </c>
      <c r="E14" s="51">
        <v>3090</v>
      </c>
    </row>
    <row r="15" spans="1:5" x14ac:dyDescent="0.25">
      <c r="A15" s="14" t="s">
        <v>64</v>
      </c>
      <c r="B15" s="51">
        <v>3000</v>
      </c>
      <c r="C15" s="51">
        <v>5000</v>
      </c>
      <c r="D15" s="51">
        <v>5075</v>
      </c>
      <c r="E15" s="51">
        <v>5150</v>
      </c>
    </row>
    <row r="16" spans="1:5" ht="25.5" x14ac:dyDescent="0.25">
      <c r="A16" s="14" t="s">
        <v>65</v>
      </c>
      <c r="B16" s="51">
        <v>128819.4</v>
      </c>
      <c r="C16" s="51">
        <v>132936.34</v>
      </c>
      <c r="D16" s="51">
        <v>134930.38</v>
      </c>
      <c r="E16" s="51">
        <v>136924.43</v>
      </c>
    </row>
    <row r="17" spans="1:5" x14ac:dyDescent="0.25">
      <c r="A17" s="33" t="s">
        <v>38</v>
      </c>
      <c r="B17" s="53">
        <f>B18+B19</f>
        <v>950794.54999999993</v>
      </c>
      <c r="C17" s="53">
        <f>C18+C19</f>
        <v>1098549.8700000001</v>
      </c>
      <c r="D17" s="53">
        <f>D18+D19</f>
        <v>1115028.1199999999</v>
      </c>
      <c r="E17" s="60">
        <f>E18+E19</f>
        <v>1131506.3700000001</v>
      </c>
    </row>
    <row r="18" spans="1:5" x14ac:dyDescent="0.25">
      <c r="A18" s="10" t="s">
        <v>69</v>
      </c>
      <c r="B18" s="51">
        <v>948140.09</v>
      </c>
      <c r="C18" s="51">
        <f>1004100+70000+612+837.87+19000</f>
        <v>1094549.8700000001</v>
      </c>
      <c r="D18" s="51">
        <f>1019161.5+71050+621.18+850.44+19285</f>
        <v>1110968.1199999999</v>
      </c>
      <c r="E18" s="52">
        <f>1034223+72100+630.36+863.01+19570</f>
        <v>1127386.3700000001</v>
      </c>
    </row>
    <row r="19" spans="1:5" x14ac:dyDescent="0.25">
      <c r="A19" s="10" t="s">
        <v>70</v>
      </c>
      <c r="B19" s="51">
        <v>2654.46</v>
      </c>
      <c r="C19" s="51">
        <v>4000</v>
      </c>
      <c r="D19" s="51">
        <v>4060</v>
      </c>
      <c r="E19" s="59">
        <v>4120</v>
      </c>
    </row>
    <row r="20" spans="1:5" x14ac:dyDescent="0.25">
      <c r="A20" s="33" t="s">
        <v>66</v>
      </c>
      <c r="B20" s="53">
        <v>0</v>
      </c>
      <c r="C20" s="53">
        <f>C21+C24</f>
        <v>1000</v>
      </c>
      <c r="D20" s="53">
        <f>D21</f>
        <v>1015</v>
      </c>
      <c r="E20" s="60">
        <f>E21</f>
        <v>1030</v>
      </c>
    </row>
    <row r="21" spans="1:5" x14ac:dyDescent="0.25">
      <c r="A21" s="10" t="s">
        <v>67</v>
      </c>
      <c r="B21" s="51">
        <v>0</v>
      </c>
      <c r="C21" s="51">
        <v>1000</v>
      </c>
      <c r="D21" s="51">
        <v>1015</v>
      </c>
      <c r="E21" s="52">
        <v>1030</v>
      </c>
    </row>
    <row r="22" spans="1:5" x14ac:dyDescent="0.25">
      <c r="A22" s="58"/>
      <c r="B22" s="61"/>
      <c r="C22" s="61"/>
      <c r="D22" s="61"/>
      <c r="E22" s="62"/>
    </row>
    <row r="23" spans="1:5" x14ac:dyDescent="0.25">
      <c r="A23" s="58"/>
      <c r="B23" s="61"/>
      <c r="C23" s="61"/>
      <c r="D23" s="61"/>
      <c r="E23" s="62"/>
    </row>
    <row r="24" spans="1:5" ht="15.75" customHeight="1" x14ac:dyDescent="0.25">
      <c r="A24" s="86" t="s">
        <v>36</v>
      </c>
      <c r="B24" s="86"/>
      <c r="C24" s="86"/>
      <c r="D24" s="86"/>
      <c r="E24" s="86"/>
    </row>
    <row r="25" spans="1:5" ht="18" x14ac:dyDescent="0.25">
      <c r="A25" s="20"/>
      <c r="B25" s="20"/>
      <c r="C25" s="20"/>
      <c r="D25" s="5"/>
      <c r="E25" s="5"/>
    </row>
    <row r="26" spans="1:5" ht="25.5" x14ac:dyDescent="0.25">
      <c r="A26" s="16" t="s">
        <v>37</v>
      </c>
      <c r="B26" s="16" t="s">
        <v>50</v>
      </c>
      <c r="C26" s="16" t="s">
        <v>54</v>
      </c>
      <c r="D26" s="16" t="s">
        <v>24</v>
      </c>
      <c r="E26" s="16" t="s">
        <v>55</v>
      </c>
    </row>
    <row r="27" spans="1:5" x14ac:dyDescent="0.25">
      <c r="A27" s="33" t="s">
        <v>1</v>
      </c>
      <c r="B27" s="54">
        <f>B28+B30+B34+B37</f>
        <v>1109704.79</v>
      </c>
      <c r="C27" s="54">
        <f>C28+C30+C34+C37</f>
        <v>1259786.2100000002</v>
      </c>
      <c r="D27" s="54">
        <f>D28+D30+D34+D37</f>
        <v>1278683</v>
      </c>
      <c r="E27" s="54">
        <f>E28+E30+E34+E37</f>
        <v>1297579.8</v>
      </c>
    </row>
    <row r="28" spans="1:5" ht="15.75" customHeight="1" x14ac:dyDescent="0.25">
      <c r="A28" s="21" t="s">
        <v>40</v>
      </c>
      <c r="B28" s="53">
        <f>B29</f>
        <v>19200</v>
      </c>
      <c r="C28" s="53">
        <f>C29</f>
        <v>19300</v>
      </c>
      <c r="D28" s="53">
        <f>D29</f>
        <v>19589.5</v>
      </c>
      <c r="E28" s="53">
        <f>E29</f>
        <v>19879</v>
      </c>
    </row>
    <row r="29" spans="1:5" x14ac:dyDescent="0.25">
      <c r="A29" s="10" t="s">
        <v>62</v>
      </c>
      <c r="B29" s="51">
        <v>19200</v>
      </c>
      <c r="C29" s="51">
        <f>3500+800+3000+500+2000+2000+3000+1500+1000+500+1500</f>
        <v>19300</v>
      </c>
      <c r="D29" s="51">
        <f>3552.5+812+3045+507.5+2030+2030+3045+1522.5+1015+507.5+1522.5</f>
        <v>19589.5</v>
      </c>
      <c r="E29" s="51">
        <f>3605+824+3090+515+2060+2060+3090+1545+1030+515+1545</f>
        <v>19879</v>
      </c>
    </row>
    <row r="30" spans="1:5" ht="25.5" x14ac:dyDescent="0.25">
      <c r="A30" s="21" t="s">
        <v>39</v>
      </c>
      <c r="B30" s="53">
        <f>B31+B32+B33</f>
        <v>139710.24</v>
      </c>
      <c r="C30" s="53">
        <f>C31+C32+C33</f>
        <v>140936.34</v>
      </c>
      <c r="D30" s="53">
        <f>D31+D32+D33</f>
        <v>143050.38</v>
      </c>
      <c r="E30" s="53">
        <f>E31+E32+E33</f>
        <v>145164.43</v>
      </c>
    </row>
    <row r="31" spans="1:5" ht="25.5" x14ac:dyDescent="0.25">
      <c r="A31" s="63" t="s">
        <v>63</v>
      </c>
      <c r="B31" s="51">
        <v>7890.84</v>
      </c>
      <c r="C31" s="51">
        <v>3000</v>
      </c>
      <c r="D31" s="51">
        <v>3045</v>
      </c>
      <c r="E31" s="51">
        <f>3090</f>
        <v>3090</v>
      </c>
    </row>
    <row r="32" spans="1:5" x14ac:dyDescent="0.25">
      <c r="A32" s="63" t="s">
        <v>64</v>
      </c>
      <c r="B32" s="51">
        <v>3000</v>
      </c>
      <c r="C32" s="51">
        <f>2000+3000</f>
        <v>5000</v>
      </c>
      <c r="D32" s="51">
        <f>2030+3045</f>
        <v>5075</v>
      </c>
      <c r="E32" s="51">
        <f>2060+3090</f>
        <v>5150</v>
      </c>
    </row>
    <row r="33" spans="1:5" ht="25.5" x14ac:dyDescent="0.25">
      <c r="A33" s="63" t="s">
        <v>68</v>
      </c>
      <c r="B33" s="51">
        <v>128819.4</v>
      </c>
      <c r="C33" s="51">
        <v>132936.34</v>
      </c>
      <c r="D33" s="51">
        <v>134930.38</v>
      </c>
      <c r="E33" s="51">
        <v>136924.43</v>
      </c>
    </row>
    <row r="34" spans="1:5" x14ac:dyDescent="0.25">
      <c r="A34" s="21" t="s">
        <v>38</v>
      </c>
      <c r="B34" s="53">
        <f>B35+B36</f>
        <v>950794.54999999993</v>
      </c>
      <c r="C34" s="53">
        <f>C35+C36</f>
        <v>1098549.8700000001</v>
      </c>
      <c r="D34" s="53">
        <f>D35+D36</f>
        <v>1115028.1199999999</v>
      </c>
      <c r="E34" s="53">
        <f>E35+E36</f>
        <v>1131506.3700000001</v>
      </c>
    </row>
    <row r="35" spans="1:5" x14ac:dyDescent="0.25">
      <c r="A35" s="10" t="s">
        <v>69</v>
      </c>
      <c r="B35" s="51">
        <v>948140.09</v>
      </c>
      <c r="C35" s="51">
        <f>750000+40000+150000+60000+4100+537.87+300+19000+70000+612</f>
        <v>1094549.8700000001</v>
      </c>
      <c r="D35" s="51">
        <f>1019161.5+304.5+19285+71050+621.18+545.94</f>
        <v>1110968.1199999999</v>
      </c>
      <c r="E35" s="52">
        <f>1034223+554.01+309+19570+72100+630.36</f>
        <v>1127386.3700000001</v>
      </c>
    </row>
    <row r="36" spans="1:5" x14ac:dyDescent="0.25">
      <c r="A36" s="64" t="s">
        <v>70</v>
      </c>
      <c r="B36" s="56">
        <v>2654.46</v>
      </c>
      <c r="C36" s="56">
        <f>2000+2000</f>
        <v>4000</v>
      </c>
      <c r="D36" s="66">
        <f>2030+2030</f>
        <v>4060</v>
      </c>
      <c r="E36" s="66">
        <f>2060+2060</f>
        <v>4120</v>
      </c>
    </row>
    <row r="37" spans="1:5" x14ac:dyDescent="0.25">
      <c r="A37" s="65" t="s">
        <v>66</v>
      </c>
      <c r="B37" s="57">
        <f>B38</f>
        <v>0</v>
      </c>
      <c r="C37" s="57">
        <f>C38</f>
        <v>1000</v>
      </c>
      <c r="D37" s="67">
        <f>D38</f>
        <v>1015</v>
      </c>
      <c r="E37" s="67">
        <f>E38</f>
        <v>1030</v>
      </c>
    </row>
    <row r="38" spans="1:5" x14ac:dyDescent="0.25">
      <c r="A38" s="64" t="s">
        <v>67</v>
      </c>
      <c r="B38" s="56">
        <v>0</v>
      </c>
      <c r="C38" s="56">
        <f>1000</f>
        <v>1000</v>
      </c>
      <c r="D38" s="66">
        <v>1015</v>
      </c>
      <c r="E38" s="66">
        <v>1030</v>
      </c>
    </row>
  </sheetData>
  <mergeCells count="5">
    <mergeCell ref="A1:E1"/>
    <mergeCell ref="A3:E3"/>
    <mergeCell ref="A5:E5"/>
    <mergeCell ref="A7:E7"/>
    <mergeCell ref="A24:E24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zoomScaleNormal="100" workbookViewId="0">
      <selection activeCell="A16" sqref="A16"/>
    </sheetView>
  </sheetViews>
  <sheetFormatPr defaultRowHeight="15" x14ac:dyDescent="0.25"/>
  <cols>
    <col min="1" max="1" width="37.7109375" customWidth="1"/>
    <col min="2" max="5" width="25.28515625" customWidth="1"/>
  </cols>
  <sheetData>
    <row r="1" spans="1:5" ht="42" customHeight="1" x14ac:dyDescent="0.25">
      <c r="A1" s="86" t="s">
        <v>53</v>
      </c>
      <c r="B1" s="86"/>
      <c r="C1" s="86"/>
      <c r="D1" s="86"/>
      <c r="E1" s="86"/>
    </row>
    <row r="2" spans="1:5" ht="18" customHeight="1" x14ac:dyDescent="0.25">
      <c r="A2" s="4"/>
      <c r="B2" s="4"/>
      <c r="C2" s="4"/>
      <c r="D2" s="4"/>
      <c r="E2" s="4"/>
    </row>
    <row r="3" spans="1:5" ht="15.75" x14ac:dyDescent="0.25">
      <c r="A3" s="86" t="s">
        <v>15</v>
      </c>
      <c r="B3" s="86"/>
      <c r="C3" s="86"/>
      <c r="D3" s="99"/>
      <c r="E3" s="99"/>
    </row>
    <row r="4" spans="1:5" ht="18" x14ac:dyDescent="0.25">
      <c r="A4" s="4"/>
      <c r="B4" s="4"/>
      <c r="C4" s="4"/>
      <c r="D4" s="5"/>
      <c r="E4" s="5"/>
    </row>
    <row r="5" spans="1:5" ht="18" customHeight="1" x14ac:dyDescent="0.25">
      <c r="A5" s="86" t="s">
        <v>4</v>
      </c>
      <c r="B5" s="87"/>
      <c r="C5" s="87"/>
      <c r="D5" s="87"/>
      <c r="E5" s="87"/>
    </row>
    <row r="6" spans="1:5" ht="18" x14ac:dyDescent="0.25">
      <c r="A6" s="4"/>
      <c r="B6" s="4"/>
      <c r="C6" s="4"/>
      <c r="D6" s="5"/>
      <c r="E6" s="5"/>
    </row>
    <row r="7" spans="1:5" ht="15.75" x14ac:dyDescent="0.25">
      <c r="A7" s="86" t="s">
        <v>12</v>
      </c>
      <c r="B7" s="105"/>
      <c r="C7" s="105"/>
      <c r="D7" s="105"/>
      <c r="E7" s="105"/>
    </row>
    <row r="8" spans="1:5" ht="18" x14ac:dyDescent="0.25">
      <c r="A8" s="4"/>
      <c r="B8" s="4"/>
      <c r="C8" s="4"/>
      <c r="D8" s="5"/>
      <c r="E8" s="5"/>
    </row>
    <row r="9" spans="1:5" ht="25.5" x14ac:dyDescent="0.25">
      <c r="A9" s="16" t="s">
        <v>37</v>
      </c>
      <c r="B9" s="16" t="s">
        <v>50</v>
      </c>
      <c r="C9" s="16" t="s">
        <v>54</v>
      </c>
      <c r="D9" s="16" t="s">
        <v>24</v>
      </c>
      <c r="E9" s="16" t="s">
        <v>55</v>
      </c>
    </row>
    <row r="10" spans="1:5" ht="15.75" customHeight="1" x14ac:dyDescent="0.25">
      <c r="A10" s="8" t="s">
        <v>13</v>
      </c>
      <c r="B10" s="69">
        <f>B11</f>
        <v>1109704.79</v>
      </c>
      <c r="C10" s="69">
        <f>C11</f>
        <v>1259786.21</v>
      </c>
      <c r="D10" s="69">
        <f>D11</f>
        <v>1278683</v>
      </c>
      <c r="E10" s="69">
        <v>1297579.8</v>
      </c>
    </row>
    <row r="11" spans="1:5" ht="15.75" customHeight="1" x14ac:dyDescent="0.25">
      <c r="A11" s="8" t="s">
        <v>71</v>
      </c>
      <c r="B11" s="69">
        <f>B12+B13</f>
        <v>1109704.79</v>
      </c>
      <c r="C11" s="69">
        <f>C12+C13</f>
        <v>1259786.21</v>
      </c>
      <c r="D11" s="69">
        <v>1278683</v>
      </c>
      <c r="E11" s="69">
        <f>E10</f>
        <v>1297579.8</v>
      </c>
    </row>
    <row r="12" spans="1:5" x14ac:dyDescent="0.25">
      <c r="A12" s="14" t="s">
        <v>72</v>
      </c>
      <c r="B12" s="68">
        <v>1046229.69</v>
      </c>
      <c r="C12" s="68">
        <v>1111670.58</v>
      </c>
      <c r="D12" s="68">
        <f>D11-D13</f>
        <v>1128345.6400000001</v>
      </c>
      <c r="E12" s="68">
        <f>E10-E13</f>
        <v>1145020.7</v>
      </c>
    </row>
    <row r="13" spans="1:5" x14ac:dyDescent="0.25">
      <c r="A13" s="8" t="s">
        <v>73</v>
      </c>
      <c r="B13" s="69">
        <v>63475.1</v>
      </c>
      <c r="C13" s="69">
        <f>70000+78115.63</f>
        <v>148115.63</v>
      </c>
      <c r="D13" s="69">
        <f>79287.36+71050</f>
        <v>150337.35999999999</v>
      </c>
      <c r="E13" s="60">
        <f>80459.1+72100</f>
        <v>152559.1</v>
      </c>
    </row>
    <row r="16" spans="1:5" x14ac:dyDescent="0.25">
      <c r="A16" t="s">
        <v>74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Normal="100" workbookViewId="0">
      <selection activeCell="R19" sqref="Q19:R1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.28515625" bestFit="1" customWidth="1"/>
    <col min="5" max="8" width="25.28515625" customWidth="1"/>
  </cols>
  <sheetData>
    <row r="1" spans="1:8" ht="42" customHeight="1" x14ac:dyDescent="0.25">
      <c r="A1" s="86" t="s">
        <v>53</v>
      </c>
      <c r="B1" s="86"/>
      <c r="C1" s="86"/>
      <c r="D1" s="86"/>
      <c r="E1" s="86"/>
      <c r="F1" s="86"/>
      <c r="G1" s="86"/>
      <c r="H1" s="86"/>
    </row>
    <row r="2" spans="1:8" ht="18" x14ac:dyDescent="0.25">
      <c r="A2" s="4"/>
      <c r="B2" s="4"/>
      <c r="C2" s="4"/>
      <c r="D2" s="4"/>
      <c r="E2" s="4"/>
      <c r="F2" s="4"/>
      <c r="G2" s="5"/>
      <c r="H2" s="5"/>
    </row>
    <row r="3" spans="1:8" ht="18" customHeight="1" x14ac:dyDescent="0.25">
      <c r="A3" s="86" t="s">
        <v>14</v>
      </c>
      <c r="B3" s="87"/>
      <c r="C3" s="87"/>
      <c r="D3" s="87"/>
      <c r="E3" s="87"/>
      <c r="F3" s="87"/>
      <c r="G3" s="87"/>
      <c r="H3" s="8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25.5" x14ac:dyDescent="0.25">
      <c r="A5" s="118" t="s">
        <v>16</v>
      </c>
      <c r="B5" s="119"/>
      <c r="C5" s="120"/>
      <c r="D5" s="15" t="s">
        <v>17</v>
      </c>
      <c r="E5" s="16" t="s">
        <v>50</v>
      </c>
      <c r="F5" s="16" t="s">
        <v>54</v>
      </c>
      <c r="G5" s="16" t="s">
        <v>24</v>
      </c>
      <c r="H5" s="16" t="s">
        <v>55</v>
      </c>
    </row>
    <row r="6" spans="1:8" ht="25.5" x14ac:dyDescent="0.25">
      <c r="A6" s="112" t="s">
        <v>75</v>
      </c>
      <c r="B6" s="113"/>
      <c r="C6" s="114"/>
      <c r="D6" s="70" t="s">
        <v>76</v>
      </c>
      <c r="E6" s="53">
        <f>E7+E12</f>
        <v>1019431.06</v>
      </c>
      <c r="F6" s="53">
        <f>F7+F12</f>
        <v>1137036.3400000001</v>
      </c>
      <c r="G6" s="53">
        <f>G7+G12</f>
        <v>1154091.8799999999</v>
      </c>
      <c r="H6" s="53">
        <f>H7+H12</f>
        <v>1171147.43</v>
      </c>
    </row>
    <row r="7" spans="1:8" ht="25.5" x14ac:dyDescent="0.25">
      <c r="A7" s="112" t="s">
        <v>77</v>
      </c>
      <c r="B7" s="113"/>
      <c r="C7" s="114"/>
      <c r="D7" s="70" t="s">
        <v>78</v>
      </c>
      <c r="E7" s="53">
        <f t="shared" ref="E7:H8" si="0">E8</f>
        <v>128819.4</v>
      </c>
      <c r="F7" s="53">
        <f t="shared" si="0"/>
        <v>132936.34</v>
      </c>
      <c r="G7" s="53">
        <f t="shared" si="0"/>
        <v>134930.38</v>
      </c>
      <c r="H7" s="53">
        <f t="shared" si="0"/>
        <v>136924.43</v>
      </c>
    </row>
    <row r="8" spans="1:8" ht="15" customHeight="1" x14ac:dyDescent="0.25">
      <c r="A8" s="115" t="s">
        <v>79</v>
      </c>
      <c r="B8" s="116"/>
      <c r="C8" s="117"/>
      <c r="D8" s="71" t="s">
        <v>80</v>
      </c>
      <c r="E8" s="51">
        <f t="shared" si="0"/>
        <v>128819.4</v>
      </c>
      <c r="F8" s="51">
        <f t="shared" si="0"/>
        <v>132936.34</v>
      </c>
      <c r="G8" s="51">
        <f t="shared" si="0"/>
        <v>134930.38</v>
      </c>
      <c r="H8" s="52">
        <f t="shared" si="0"/>
        <v>136924.43</v>
      </c>
    </row>
    <row r="9" spans="1:8" x14ac:dyDescent="0.25">
      <c r="A9" s="109">
        <v>3</v>
      </c>
      <c r="B9" s="110"/>
      <c r="C9" s="111"/>
      <c r="D9" s="72" t="s">
        <v>9</v>
      </c>
      <c r="E9" s="51">
        <f>E10+E11</f>
        <v>128819.4</v>
      </c>
      <c r="F9" s="51">
        <f>F10+F11</f>
        <v>132936.34</v>
      </c>
      <c r="G9" s="51">
        <f>G10+G11</f>
        <v>134930.38</v>
      </c>
      <c r="H9" s="52">
        <f>H10+H11</f>
        <v>136924.43</v>
      </c>
    </row>
    <row r="10" spans="1:8" x14ac:dyDescent="0.25">
      <c r="A10" s="106">
        <v>32</v>
      </c>
      <c r="B10" s="107"/>
      <c r="C10" s="108"/>
      <c r="D10" s="72" t="s">
        <v>18</v>
      </c>
      <c r="E10" s="51">
        <v>128759.4</v>
      </c>
      <c r="F10" s="51">
        <f>132936.34-F11</f>
        <v>132896.34</v>
      </c>
      <c r="G10" s="51">
        <f>134930.38-G11</f>
        <v>134889.78</v>
      </c>
      <c r="H10" s="52">
        <f>136924.43-H11</f>
        <v>136883.22999999998</v>
      </c>
    </row>
    <row r="11" spans="1:8" x14ac:dyDescent="0.25">
      <c r="A11" s="106">
        <v>34</v>
      </c>
      <c r="B11" s="107"/>
      <c r="C11" s="108"/>
      <c r="D11" s="72" t="s">
        <v>60</v>
      </c>
      <c r="E11" s="51">
        <v>60</v>
      </c>
      <c r="F11" s="51">
        <v>40</v>
      </c>
      <c r="G11" s="51">
        <v>40.6</v>
      </c>
      <c r="H11" s="52">
        <v>41.2</v>
      </c>
    </row>
    <row r="12" spans="1:8" ht="25.5" x14ac:dyDescent="0.25">
      <c r="A12" s="112" t="s">
        <v>100</v>
      </c>
      <c r="B12" s="113"/>
      <c r="C12" s="114"/>
      <c r="D12" s="70" t="s">
        <v>81</v>
      </c>
      <c r="E12" s="53">
        <f t="shared" ref="E12:H13" si="1">E13</f>
        <v>890611.66</v>
      </c>
      <c r="F12" s="53">
        <f t="shared" si="1"/>
        <v>1004100</v>
      </c>
      <c r="G12" s="53">
        <f t="shared" si="1"/>
        <v>1019161.5</v>
      </c>
      <c r="H12" s="53">
        <f t="shared" si="1"/>
        <v>1034223</v>
      </c>
    </row>
    <row r="13" spans="1:8" ht="15" customHeight="1" x14ac:dyDescent="0.25">
      <c r="A13" s="115" t="s">
        <v>82</v>
      </c>
      <c r="B13" s="116"/>
      <c r="C13" s="117"/>
      <c r="D13" s="71" t="s">
        <v>101</v>
      </c>
      <c r="E13" s="51">
        <f t="shared" si="1"/>
        <v>890611.66</v>
      </c>
      <c r="F13" s="51">
        <f t="shared" si="1"/>
        <v>1004100</v>
      </c>
      <c r="G13" s="51">
        <f t="shared" si="1"/>
        <v>1019161.5</v>
      </c>
      <c r="H13" s="52">
        <f t="shared" si="1"/>
        <v>1034223</v>
      </c>
    </row>
    <row r="14" spans="1:8" x14ac:dyDescent="0.25">
      <c r="A14" s="109">
        <v>3</v>
      </c>
      <c r="B14" s="110"/>
      <c r="C14" s="111"/>
      <c r="D14" s="72" t="s">
        <v>9</v>
      </c>
      <c r="E14" s="51">
        <f>E15+E16</f>
        <v>890611.66</v>
      </c>
      <c r="F14" s="51">
        <f>F15+F16</f>
        <v>1004100</v>
      </c>
      <c r="G14" s="51">
        <f>G15+G16</f>
        <v>1019161.5</v>
      </c>
      <c r="H14" s="52">
        <f>H15+H16</f>
        <v>1034223</v>
      </c>
    </row>
    <row r="15" spans="1:8" s="73" customFormat="1" ht="12.75" x14ac:dyDescent="0.2">
      <c r="A15" s="121">
        <v>31</v>
      </c>
      <c r="B15" s="122"/>
      <c r="C15" s="123"/>
      <c r="D15" s="72" t="s">
        <v>10</v>
      </c>
      <c r="E15" s="51">
        <v>842138.38</v>
      </c>
      <c r="F15" s="51">
        <f>750000+40000+150000</f>
        <v>940000</v>
      </c>
      <c r="G15" s="51">
        <f>761250+40600+152250</f>
        <v>954100</v>
      </c>
      <c r="H15" s="52">
        <f>772500+41200+154500</f>
        <v>968200</v>
      </c>
    </row>
    <row r="16" spans="1:8" x14ac:dyDescent="0.25">
      <c r="A16" s="106">
        <v>32</v>
      </c>
      <c r="B16" s="107"/>
      <c r="C16" s="108"/>
      <c r="D16" s="72" t="s">
        <v>18</v>
      </c>
      <c r="E16" s="51">
        <v>48473.279999999999</v>
      </c>
      <c r="F16" s="51">
        <f>60000+4100</f>
        <v>64100</v>
      </c>
      <c r="G16" s="51">
        <f>60900+4161.5</f>
        <v>65061.5</v>
      </c>
      <c r="H16" s="52">
        <f>61800+4223</f>
        <v>66023</v>
      </c>
    </row>
    <row r="17" spans="1:8" ht="25.5" x14ac:dyDescent="0.25">
      <c r="A17" s="112" t="s">
        <v>84</v>
      </c>
      <c r="B17" s="113"/>
      <c r="C17" s="114"/>
      <c r="D17" s="70" t="s">
        <v>85</v>
      </c>
      <c r="E17" s="53">
        <f>E18+E40+E44+E48+E52</f>
        <v>90273.73</v>
      </c>
      <c r="F17" s="53">
        <f>F18+F40+F44+F48+F52</f>
        <v>122749.87</v>
      </c>
      <c r="G17" s="53">
        <f>G18+G40+G44+G48+G52</f>
        <v>124591.12</v>
      </c>
      <c r="H17" s="53">
        <f>H18+H40+H44+H48+H52</f>
        <v>126432.37</v>
      </c>
    </row>
    <row r="18" spans="1:8" ht="25.5" customHeight="1" x14ac:dyDescent="0.25">
      <c r="A18" s="112" t="s">
        <v>86</v>
      </c>
      <c r="B18" s="113"/>
      <c r="C18" s="114"/>
      <c r="D18" s="70" t="s">
        <v>78</v>
      </c>
      <c r="E18" s="53">
        <f>E19+E24+E27+E32+E37</f>
        <v>26798.629999999997</v>
      </c>
      <c r="F18" s="53">
        <f>F19+F24+F27+F32+F37</f>
        <v>30137.87</v>
      </c>
      <c r="G18" s="53">
        <f>G19+G24+G27+G32+G37</f>
        <v>30589.94</v>
      </c>
      <c r="H18" s="53">
        <f>H19+H24+H27+H32+H37</f>
        <v>31042.01</v>
      </c>
    </row>
    <row r="19" spans="1:8" ht="15" customHeight="1" x14ac:dyDescent="0.25">
      <c r="A19" s="115" t="s">
        <v>87</v>
      </c>
      <c r="B19" s="116"/>
      <c r="C19" s="117"/>
      <c r="D19" s="71" t="s">
        <v>88</v>
      </c>
      <c r="E19" s="51">
        <f>E20+E22</f>
        <v>19200</v>
      </c>
      <c r="F19" s="51">
        <f>F20+F22</f>
        <v>19300</v>
      </c>
      <c r="G19" s="51">
        <f>G20+G22</f>
        <v>19589.5</v>
      </c>
      <c r="H19" s="52">
        <f>H20+H22</f>
        <v>19879</v>
      </c>
    </row>
    <row r="20" spans="1:8" x14ac:dyDescent="0.25">
      <c r="A20" s="109">
        <v>3</v>
      </c>
      <c r="B20" s="110"/>
      <c r="C20" s="111"/>
      <c r="D20" s="72" t="s">
        <v>9</v>
      </c>
      <c r="E20" s="51">
        <f>E21</f>
        <v>16700</v>
      </c>
      <c r="F20" s="51">
        <f>F21</f>
        <v>17300</v>
      </c>
      <c r="G20" s="51">
        <f>G21</f>
        <v>17559.5</v>
      </c>
      <c r="H20" s="52">
        <f>H21</f>
        <v>17819</v>
      </c>
    </row>
    <row r="21" spans="1:8" x14ac:dyDescent="0.25">
      <c r="A21" s="106">
        <v>32</v>
      </c>
      <c r="B21" s="107"/>
      <c r="C21" s="108"/>
      <c r="D21" s="72" t="s">
        <v>18</v>
      </c>
      <c r="E21" s="51">
        <v>16700</v>
      </c>
      <c r="F21" s="51">
        <f>3500+800+3000+500+2000+2000+3000+1500+1000</f>
        <v>17300</v>
      </c>
      <c r="G21" s="51">
        <f>3552.5+812+3045+507.5+2030+2030+3045+1522.5+1015</f>
        <v>17559.5</v>
      </c>
      <c r="H21" s="52">
        <f>3605+824+3090+515+2060+2060+3090+1545+1030</f>
        <v>17819</v>
      </c>
    </row>
    <row r="22" spans="1:8" ht="25.5" x14ac:dyDescent="0.25">
      <c r="A22" s="109">
        <v>4</v>
      </c>
      <c r="B22" s="110"/>
      <c r="C22" s="111"/>
      <c r="D22" s="72" t="s">
        <v>11</v>
      </c>
      <c r="E22" s="51">
        <f>E23</f>
        <v>2500</v>
      </c>
      <c r="F22" s="51">
        <f>F23</f>
        <v>2000</v>
      </c>
      <c r="G22" s="51">
        <f>G23</f>
        <v>2030</v>
      </c>
      <c r="H22" s="52">
        <f>H23</f>
        <v>2060</v>
      </c>
    </row>
    <row r="23" spans="1:8" ht="25.5" x14ac:dyDescent="0.25">
      <c r="A23" s="106">
        <v>42</v>
      </c>
      <c r="B23" s="107"/>
      <c r="C23" s="108"/>
      <c r="D23" s="72" t="s">
        <v>23</v>
      </c>
      <c r="E23" s="51">
        <v>2500</v>
      </c>
      <c r="F23" s="51">
        <f>500+1500</f>
        <v>2000</v>
      </c>
      <c r="G23" s="51">
        <f>507.5+1522.5</f>
        <v>2030</v>
      </c>
      <c r="H23" s="52">
        <f>515+1545</f>
        <v>2060</v>
      </c>
    </row>
    <row r="24" spans="1:8" ht="15" customHeight="1" x14ac:dyDescent="0.25">
      <c r="A24" s="115" t="s">
        <v>89</v>
      </c>
      <c r="B24" s="116"/>
      <c r="C24" s="117"/>
      <c r="D24" s="71" t="s">
        <v>90</v>
      </c>
      <c r="E24" s="51">
        <f t="shared" ref="E24:H25" si="2">E25</f>
        <v>3000</v>
      </c>
      <c r="F24" s="51">
        <f t="shared" si="2"/>
        <v>5000</v>
      </c>
      <c r="G24" s="51">
        <f t="shared" si="2"/>
        <v>5075</v>
      </c>
      <c r="H24" s="52">
        <f t="shared" si="2"/>
        <v>5150</v>
      </c>
    </row>
    <row r="25" spans="1:8" x14ac:dyDescent="0.25">
      <c r="A25" s="109">
        <v>3</v>
      </c>
      <c r="B25" s="110"/>
      <c r="C25" s="111"/>
      <c r="D25" s="72" t="s">
        <v>9</v>
      </c>
      <c r="E25" s="51">
        <f t="shared" si="2"/>
        <v>3000</v>
      </c>
      <c r="F25" s="51">
        <f t="shared" si="2"/>
        <v>5000</v>
      </c>
      <c r="G25" s="51">
        <f t="shared" si="2"/>
        <v>5075</v>
      </c>
      <c r="H25" s="52">
        <f t="shared" si="2"/>
        <v>5150</v>
      </c>
    </row>
    <row r="26" spans="1:8" x14ac:dyDescent="0.25">
      <c r="A26" s="106">
        <v>32</v>
      </c>
      <c r="B26" s="107"/>
      <c r="C26" s="108"/>
      <c r="D26" s="72" t="s">
        <v>18</v>
      </c>
      <c r="E26" s="51">
        <v>3000</v>
      </c>
      <c r="F26" s="51">
        <f>2000+3000</f>
        <v>5000</v>
      </c>
      <c r="G26" s="51">
        <f>2030+3045</f>
        <v>5075</v>
      </c>
      <c r="H26" s="52">
        <f>2060+3090</f>
        <v>5150</v>
      </c>
    </row>
    <row r="27" spans="1:8" ht="15" customHeight="1" x14ac:dyDescent="0.25">
      <c r="A27" s="115" t="s">
        <v>82</v>
      </c>
      <c r="B27" s="116"/>
      <c r="C27" s="117"/>
      <c r="D27" s="71" t="s">
        <v>83</v>
      </c>
      <c r="E27" s="51">
        <f>E28+E30</f>
        <v>1944.17</v>
      </c>
      <c r="F27" s="51">
        <f>F28+F30</f>
        <v>837.87</v>
      </c>
      <c r="G27" s="51">
        <f>G28+G31</f>
        <v>850.44</v>
      </c>
      <c r="H27" s="52">
        <f>H28+H30</f>
        <v>863.01</v>
      </c>
    </row>
    <row r="28" spans="1:8" x14ac:dyDescent="0.25">
      <c r="A28" s="109">
        <v>3</v>
      </c>
      <c r="B28" s="110"/>
      <c r="C28" s="111"/>
      <c r="D28" s="72" t="s">
        <v>9</v>
      </c>
      <c r="E28" s="51">
        <f>E29</f>
        <v>1644.17</v>
      </c>
      <c r="F28" s="51">
        <f>F29</f>
        <v>537.87</v>
      </c>
      <c r="G28" s="51">
        <f>G29</f>
        <v>545.94000000000005</v>
      </c>
      <c r="H28" s="52">
        <f>H29</f>
        <v>554.01</v>
      </c>
    </row>
    <row r="29" spans="1:8" x14ac:dyDescent="0.25">
      <c r="A29" s="106">
        <v>32</v>
      </c>
      <c r="B29" s="107"/>
      <c r="C29" s="108"/>
      <c r="D29" s="72" t="s">
        <v>18</v>
      </c>
      <c r="E29" s="51">
        <v>1644.17</v>
      </c>
      <c r="F29" s="51">
        <f>537.87</f>
        <v>537.87</v>
      </c>
      <c r="G29" s="51">
        <v>545.94000000000005</v>
      </c>
      <c r="H29" s="52">
        <f>554.01</f>
        <v>554.01</v>
      </c>
    </row>
    <row r="30" spans="1:8" ht="25.5" x14ac:dyDescent="0.25">
      <c r="A30" s="109">
        <v>4</v>
      </c>
      <c r="B30" s="110"/>
      <c r="C30" s="111"/>
      <c r="D30" s="72" t="s">
        <v>11</v>
      </c>
      <c r="E30" s="51">
        <f>E31</f>
        <v>300</v>
      </c>
      <c r="F30" s="51">
        <f>F31</f>
        <v>300</v>
      </c>
      <c r="G30" s="51">
        <f>G31</f>
        <v>304.5</v>
      </c>
      <c r="H30" s="52">
        <f>H31</f>
        <v>309</v>
      </c>
    </row>
    <row r="31" spans="1:8" ht="25.5" x14ac:dyDescent="0.25">
      <c r="A31" s="106">
        <v>42</v>
      </c>
      <c r="B31" s="107"/>
      <c r="C31" s="108"/>
      <c r="D31" s="72" t="s">
        <v>23</v>
      </c>
      <c r="E31" s="51">
        <v>300</v>
      </c>
      <c r="F31" s="51">
        <v>300</v>
      </c>
      <c r="G31" s="51">
        <v>304.5</v>
      </c>
      <c r="H31" s="52">
        <v>309</v>
      </c>
    </row>
    <row r="32" spans="1:8" ht="15" customHeight="1" x14ac:dyDescent="0.25">
      <c r="A32" s="115" t="s">
        <v>91</v>
      </c>
      <c r="B32" s="116"/>
      <c r="C32" s="117"/>
      <c r="D32" s="71" t="s">
        <v>92</v>
      </c>
      <c r="E32" s="51">
        <f>E33+E35</f>
        <v>2654.46</v>
      </c>
      <c r="F32" s="51">
        <f>F33+F35</f>
        <v>4000</v>
      </c>
      <c r="G32" s="51">
        <f>G33+G35</f>
        <v>4060</v>
      </c>
      <c r="H32" s="52">
        <f>H33+H35</f>
        <v>4120</v>
      </c>
    </row>
    <row r="33" spans="1:8" x14ac:dyDescent="0.25">
      <c r="A33" s="109">
        <v>3</v>
      </c>
      <c r="B33" s="110"/>
      <c r="C33" s="111"/>
      <c r="D33" s="72" t="s">
        <v>9</v>
      </c>
      <c r="E33" s="51">
        <f>E34</f>
        <v>1327.23</v>
      </c>
      <c r="F33" s="51">
        <f>F34</f>
        <v>2000</v>
      </c>
      <c r="G33" s="51">
        <f>G34</f>
        <v>2030</v>
      </c>
      <c r="H33" s="52">
        <f>H34</f>
        <v>2060</v>
      </c>
    </row>
    <row r="34" spans="1:8" x14ac:dyDescent="0.25">
      <c r="A34" s="106">
        <v>32</v>
      </c>
      <c r="B34" s="107"/>
      <c r="C34" s="108"/>
      <c r="D34" s="72" t="s">
        <v>18</v>
      </c>
      <c r="E34" s="51">
        <v>1327.23</v>
      </c>
      <c r="F34" s="51">
        <v>2000</v>
      </c>
      <c r="G34" s="51">
        <f>2030</f>
        <v>2030</v>
      </c>
      <c r="H34" s="52">
        <f>2060</f>
        <v>2060</v>
      </c>
    </row>
    <row r="35" spans="1:8" ht="25.5" x14ac:dyDescent="0.25">
      <c r="A35" s="109">
        <v>4</v>
      </c>
      <c r="B35" s="110"/>
      <c r="C35" s="111"/>
      <c r="D35" s="72" t="s">
        <v>11</v>
      </c>
      <c r="E35" s="51">
        <f>E36</f>
        <v>1327.23</v>
      </c>
      <c r="F35" s="51">
        <f>F36</f>
        <v>2000</v>
      </c>
      <c r="G35" s="51">
        <f>G36</f>
        <v>2030</v>
      </c>
      <c r="H35" s="52">
        <f>H36</f>
        <v>2060</v>
      </c>
    </row>
    <row r="36" spans="1:8" ht="25.5" x14ac:dyDescent="0.25">
      <c r="A36" s="106">
        <v>42</v>
      </c>
      <c r="B36" s="107"/>
      <c r="C36" s="108"/>
      <c r="D36" s="72" t="s">
        <v>23</v>
      </c>
      <c r="E36" s="51">
        <v>1327.23</v>
      </c>
      <c r="F36" s="51">
        <v>2000</v>
      </c>
      <c r="G36" s="51">
        <v>2030</v>
      </c>
      <c r="H36" s="52">
        <v>2060</v>
      </c>
    </row>
    <row r="37" spans="1:8" ht="15" customHeight="1" x14ac:dyDescent="0.25">
      <c r="A37" s="115" t="s">
        <v>102</v>
      </c>
      <c r="B37" s="116"/>
      <c r="C37" s="117"/>
      <c r="D37" s="71" t="s">
        <v>103</v>
      </c>
      <c r="E37" s="51">
        <f t="shared" ref="E37:H38" si="3">E38</f>
        <v>0</v>
      </c>
      <c r="F37" s="51">
        <f t="shared" si="3"/>
        <v>1000</v>
      </c>
      <c r="G37" s="51">
        <f t="shared" si="3"/>
        <v>1015</v>
      </c>
      <c r="H37" s="52">
        <f t="shared" si="3"/>
        <v>1030</v>
      </c>
    </row>
    <row r="38" spans="1:8" x14ac:dyDescent="0.25">
      <c r="A38" s="109">
        <v>3</v>
      </c>
      <c r="B38" s="110"/>
      <c r="C38" s="111"/>
      <c r="D38" s="72" t="s">
        <v>9</v>
      </c>
      <c r="E38" s="51">
        <f t="shared" si="3"/>
        <v>0</v>
      </c>
      <c r="F38" s="51">
        <f t="shared" si="3"/>
        <v>1000</v>
      </c>
      <c r="G38" s="51">
        <f t="shared" si="3"/>
        <v>1015</v>
      </c>
      <c r="H38" s="52">
        <f t="shared" si="3"/>
        <v>1030</v>
      </c>
    </row>
    <row r="39" spans="1:8" x14ac:dyDescent="0.25">
      <c r="A39" s="106">
        <v>32</v>
      </c>
      <c r="B39" s="107"/>
      <c r="C39" s="108"/>
      <c r="D39" s="72" t="s">
        <v>18</v>
      </c>
      <c r="E39" s="51">
        <v>0</v>
      </c>
      <c r="F39" s="51">
        <v>1000</v>
      </c>
      <c r="G39" s="51">
        <f>1015</f>
        <v>1015</v>
      </c>
      <c r="H39" s="52">
        <v>1030</v>
      </c>
    </row>
    <row r="40" spans="1:8" ht="25.5" customHeight="1" x14ac:dyDescent="0.25">
      <c r="A40" s="112" t="s">
        <v>93</v>
      </c>
      <c r="B40" s="113"/>
      <c r="C40" s="114"/>
      <c r="D40" s="70" t="s">
        <v>94</v>
      </c>
      <c r="E40" s="53">
        <f t="shared" ref="E40:H42" si="4">E41</f>
        <v>7890.84</v>
      </c>
      <c r="F40" s="53">
        <f t="shared" si="4"/>
        <v>3000</v>
      </c>
      <c r="G40" s="53">
        <f t="shared" si="4"/>
        <v>3045</v>
      </c>
      <c r="H40" s="53">
        <f t="shared" si="4"/>
        <v>3090</v>
      </c>
    </row>
    <row r="41" spans="1:8" ht="15" customHeight="1" x14ac:dyDescent="0.25">
      <c r="A41" s="115" t="s">
        <v>95</v>
      </c>
      <c r="B41" s="116"/>
      <c r="C41" s="117"/>
      <c r="D41" s="71" t="s">
        <v>96</v>
      </c>
      <c r="E41" s="51">
        <f t="shared" si="4"/>
        <v>7890.84</v>
      </c>
      <c r="F41" s="51">
        <f t="shared" si="4"/>
        <v>3000</v>
      </c>
      <c r="G41" s="51">
        <f t="shared" si="4"/>
        <v>3045</v>
      </c>
      <c r="H41" s="52">
        <f t="shared" si="4"/>
        <v>3090</v>
      </c>
    </row>
    <row r="42" spans="1:8" x14ac:dyDescent="0.25">
      <c r="A42" s="109">
        <v>3</v>
      </c>
      <c r="B42" s="110"/>
      <c r="C42" s="111"/>
      <c r="D42" s="72" t="s">
        <v>9</v>
      </c>
      <c r="E42" s="51">
        <f t="shared" si="4"/>
        <v>7890.84</v>
      </c>
      <c r="F42" s="51">
        <f t="shared" si="4"/>
        <v>3000</v>
      </c>
      <c r="G42" s="51">
        <f t="shared" si="4"/>
        <v>3045</v>
      </c>
      <c r="H42" s="52">
        <f t="shared" si="4"/>
        <v>3090</v>
      </c>
    </row>
    <row r="43" spans="1:8" x14ac:dyDescent="0.25">
      <c r="A43" s="106">
        <v>32</v>
      </c>
      <c r="B43" s="107"/>
      <c r="C43" s="108"/>
      <c r="D43" s="72" t="s">
        <v>18</v>
      </c>
      <c r="E43" s="51">
        <v>7890.84</v>
      </c>
      <c r="F43" s="51">
        <v>3000</v>
      </c>
      <c r="G43" s="51">
        <v>3045</v>
      </c>
      <c r="H43" s="52">
        <v>3090</v>
      </c>
    </row>
    <row r="44" spans="1:8" ht="25.5" customHeight="1" x14ac:dyDescent="0.25">
      <c r="A44" s="112" t="s">
        <v>104</v>
      </c>
      <c r="B44" s="113"/>
      <c r="C44" s="114"/>
      <c r="D44" s="70" t="s">
        <v>97</v>
      </c>
      <c r="E44" s="53">
        <f t="shared" ref="E44:H46" si="5">E45</f>
        <v>15000</v>
      </c>
      <c r="F44" s="53">
        <f t="shared" si="5"/>
        <v>19000</v>
      </c>
      <c r="G44" s="53">
        <f t="shared" si="5"/>
        <v>19285</v>
      </c>
      <c r="H44" s="53">
        <f t="shared" si="5"/>
        <v>19570</v>
      </c>
    </row>
    <row r="45" spans="1:8" ht="15" customHeight="1" x14ac:dyDescent="0.25">
      <c r="A45" s="115" t="s">
        <v>82</v>
      </c>
      <c r="B45" s="116"/>
      <c r="C45" s="117"/>
      <c r="D45" s="71" t="s">
        <v>106</v>
      </c>
      <c r="E45" s="51">
        <f t="shared" si="5"/>
        <v>15000</v>
      </c>
      <c r="F45" s="51">
        <f t="shared" si="5"/>
        <v>19000</v>
      </c>
      <c r="G45" s="51">
        <f t="shared" si="5"/>
        <v>19285</v>
      </c>
      <c r="H45" s="52">
        <f t="shared" si="5"/>
        <v>19570</v>
      </c>
    </row>
    <row r="46" spans="1:8" ht="25.5" x14ac:dyDescent="0.25">
      <c r="A46" s="109">
        <v>4</v>
      </c>
      <c r="B46" s="110"/>
      <c r="C46" s="111"/>
      <c r="D46" s="72" t="s">
        <v>11</v>
      </c>
      <c r="E46" s="51">
        <f t="shared" si="5"/>
        <v>15000</v>
      </c>
      <c r="F46" s="51">
        <f t="shared" si="5"/>
        <v>19000</v>
      </c>
      <c r="G46" s="51">
        <f t="shared" si="5"/>
        <v>19285</v>
      </c>
      <c r="H46" s="52">
        <f t="shared" si="5"/>
        <v>19570</v>
      </c>
    </row>
    <row r="47" spans="1:8" ht="25.5" x14ac:dyDescent="0.25">
      <c r="A47" s="106">
        <v>42</v>
      </c>
      <c r="B47" s="107"/>
      <c r="C47" s="108"/>
      <c r="D47" s="72" t="s">
        <v>23</v>
      </c>
      <c r="E47" s="51">
        <v>15000</v>
      </c>
      <c r="F47" s="51">
        <v>19000</v>
      </c>
      <c r="G47" s="51">
        <v>19285</v>
      </c>
      <c r="H47" s="52">
        <v>19570</v>
      </c>
    </row>
    <row r="48" spans="1:8" ht="25.5" customHeight="1" x14ac:dyDescent="0.25">
      <c r="A48" s="112" t="s">
        <v>105</v>
      </c>
      <c r="B48" s="113"/>
      <c r="C48" s="114"/>
      <c r="D48" s="70" t="s">
        <v>98</v>
      </c>
      <c r="E48" s="53">
        <f t="shared" ref="E48:H50" si="6">E49</f>
        <v>40000</v>
      </c>
      <c r="F48" s="53">
        <f t="shared" si="6"/>
        <v>70000</v>
      </c>
      <c r="G48" s="53">
        <f t="shared" si="6"/>
        <v>71050</v>
      </c>
      <c r="H48" s="53">
        <f t="shared" si="6"/>
        <v>72100</v>
      </c>
    </row>
    <row r="49" spans="1:8" ht="15" customHeight="1" x14ac:dyDescent="0.25">
      <c r="A49" s="115" t="s">
        <v>82</v>
      </c>
      <c r="B49" s="116"/>
      <c r="C49" s="117"/>
      <c r="D49" s="71" t="s">
        <v>107</v>
      </c>
      <c r="E49" s="51">
        <f t="shared" si="6"/>
        <v>40000</v>
      </c>
      <c r="F49" s="51">
        <f t="shared" si="6"/>
        <v>70000</v>
      </c>
      <c r="G49" s="51">
        <f t="shared" si="6"/>
        <v>71050</v>
      </c>
      <c r="H49" s="52">
        <f t="shared" si="6"/>
        <v>72100</v>
      </c>
    </row>
    <row r="50" spans="1:8" x14ac:dyDescent="0.25">
      <c r="A50" s="109">
        <v>3</v>
      </c>
      <c r="B50" s="110"/>
      <c r="C50" s="111"/>
      <c r="D50" s="72" t="s">
        <v>9</v>
      </c>
      <c r="E50" s="51">
        <f t="shared" si="6"/>
        <v>40000</v>
      </c>
      <c r="F50" s="51">
        <f t="shared" si="6"/>
        <v>70000</v>
      </c>
      <c r="G50" s="51">
        <f t="shared" si="6"/>
        <v>71050</v>
      </c>
      <c r="H50" s="52">
        <f t="shared" si="6"/>
        <v>72100</v>
      </c>
    </row>
    <row r="51" spans="1:8" x14ac:dyDescent="0.25">
      <c r="A51" s="106">
        <v>32</v>
      </c>
      <c r="B51" s="107"/>
      <c r="C51" s="108"/>
      <c r="D51" s="72" t="s">
        <v>18</v>
      </c>
      <c r="E51" s="51">
        <v>40000</v>
      </c>
      <c r="F51" s="51">
        <v>70000</v>
      </c>
      <c r="G51" s="51">
        <v>71050</v>
      </c>
      <c r="H51" s="52">
        <f>72100</f>
        <v>72100</v>
      </c>
    </row>
    <row r="52" spans="1:8" ht="25.5" customHeight="1" x14ac:dyDescent="0.25">
      <c r="A52" s="112" t="s">
        <v>108</v>
      </c>
      <c r="B52" s="113"/>
      <c r="C52" s="114"/>
      <c r="D52" s="70" t="s">
        <v>99</v>
      </c>
      <c r="E52" s="53">
        <f>E53+E58+E61+E66+E71</f>
        <v>584.26</v>
      </c>
      <c r="F52" s="53">
        <f>F53+F58+F61+F66+F71</f>
        <v>612</v>
      </c>
      <c r="G52" s="53">
        <f>G53+G58+G61+G66+G71</f>
        <v>621.17999999999995</v>
      </c>
      <c r="H52" s="53">
        <f>H53+H58+H61+H66+H71</f>
        <v>630.36</v>
      </c>
    </row>
    <row r="53" spans="1:8" ht="25.5" x14ac:dyDescent="0.25">
      <c r="A53" s="115" t="s">
        <v>82</v>
      </c>
      <c r="B53" s="116"/>
      <c r="C53" s="117"/>
      <c r="D53" s="71" t="s">
        <v>109</v>
      </c>
      <c r="E53" s="51">
        <f t="shared" ref="E53:H54" si="7">E54</f>
        <v>584.26</v>
      </c>
      <c r="F53" s="51">
        <f t="shared" si="7"/>
        <v>612</v>
      </c>
      <c r="G53" s="51">
        <f t="shared" si="7"/>
        <v>621.17999999999995</v>
      </c>
      <c r="H53" s="52">
        <f t="shared" si="7"/>
        <v>630.36</v>
      </c>
    </row>
    <row r="54" spans="1:8" x14ac:dyDescent="0.25">
      <c r="A54" s="109">
        <v>3</v>
      </c>
      <c r="B54" s="110"/>
      <c r="C54" s="111"/>
      <c r="D54" s="72" t="s">
        <v>9</v>
      </c>
      <c r="E54" s="51">
        <f t="shared" si="7"/>
        <v>584.26</v>
      </c>
      <c r="F54" s="51">
        <f t="shared" si="7"/>
        <v>612</v>
      </c>
      <c r="G54" s="51">
        <f t="shared" si="7"/>
        <v>621.17999999999995</v>
      </c>
      <c r="H54" s="52">
        <f t="shared" si="7"/>
        <v>630.36</v>
      </c>
    </row>
    <row r="55" spans="1:8" x14ac:dyDescent="0.25">
      <c r="A55" s="106">
        <v>38</v>
      </c>
      <c r="B55" s="107"/>
      <c r="C55" s="108"/>
      <c r="D55" s="72" t="s">
        <v>61</v>
      </c>
      <c r="E55" s="51">
        <v>584.26</v>
      </c>
      <c r="F55" s="51">
        <v>612</v>
      </c>
      <c r="G55" s="51">
        <v>621.17999999999995</v>
      </c>
      <c r="H55" s="52">
        <v>630.36</v>
      </c>
    </row>
  </sheetData>
  <mergeCells count="53">
    <mergeCell ref="A18:C18"/>
    <mergeCell ref="A19:C19"/>
    <mergeCell ref="A12:C12"/>
    <mergeCell ref="A13:C13"/>
    <mergeCell ref="A14:C14"/>
    <mergeCell ref="A17:C17"/>
    <mergeCell ref="A8:C8"/>
    <mergeCell ref="A9:C9"/>
    <mergeCell ref="A11:C11"/>
    <mergeCell ref="A10:C10"/>
    <mergeCell ref="A16:C16"/>
    <mergeCell ref="A15:C15"/>
    <mergeCell ref="A6:C6"/>
    <mergeCell ref="A7:C7"/>
    <mergeCell ref="A1:H1"/>
    <mergeCell ref="A3:H3"/>
    <mergeCell ref="A5:C5"/>
    <mergeCell ref="A20:C20"/>
    <mergeCell ref="A21:C21"/>
    <mergeCell ref="A22:C22"/>
    <mergeCell ref="A23:C23"/>
    <mergeCell ref="A24:C24"/>
    <mergeCell ref="A28:C28"/>
    <mergeCell ref="A29:C29"/>
    <mergeCell ref="A30:C30"/>
    <mergeCell ref="A31:C31"/>
    <mergeCell ref="A25:C25"/>
    <mergeCell ref="A26:C26"/>
    <mergeCell ref="A27:C27"/>
    <mergeCell ref="A36:C36"/>
    <mergeCell ref="A37:C37"/>
    <mergeCell ref="A38:C38"/>
    <mergeCell ref="A39:C39"/>
    <mergeCell ref="A32:C32"/>
    <mergeCell ref="A33:C33"/>
    <mergeCell ref="A34:C34"/>
    <mergeCell ref="A35:C35"/>
    <mergeCell ref="A42:C42"/>
    <mergeCell ref="A40:C40"/>
    <mergeCell ref="A41:C41"/>
    <mergeCell ref="A43:C43"/>
    <mergeCell ref="A44:C44"/>
    <mergeCell ref="A45:C45"/>
    <mergeCell ref="A46:C46"/>
    <mergeCell ref="A47:C47"/>
    <mergeCell ref="A48:C48"/>
    <mergeCell ref="A49:C49"/>
    <mergeCell ref="A55:C55"/>
    <mergeCell ref="A50:C50"/>
    <mergeCell ref="A51:C51"/>
    <mergeCell ref="A52:C52"/>
    <mergeCell ref="A53:C53"/>
    <mergeCell ref="A54:C5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Prihodi i rashodi po izvorima</vt:lpstr>
      <vt:lpstr>Rashodi prema funkcijskoj kl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2024-10-25T09:34:32Z</cp:lastPrinted>
  <dcterms:created xsi:type="dcterms:W3CDTF">2022-08-12T12:51:27Z</dcterms:created>
  <dcterms:modified xsi:type="dcterms:W3CDTF">2024-10-25T09:34:34Z</dcterms:modified>
</cp:coreProperties>
</file>